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worksheets/sheet13.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filterPrivacy="1" defaultThemeVersion="124226"/>
  <bookViews>
    <workbookView xWindow="-120" yWindow="-120" windowWidth="20736" windowHeight="11040"/>
  </bookViews>
  <sheets>
    <sheet name="TitlePage" sheetId="15" r:id="rId1"/>
    <sheet name="Main Summary" sheetId="14" r:id="rId2"/>
    <sheet name="CR-CW" sheetId="17" r:id="rId3"/>
    <sheet name="CR-EW" sheetId="20" r:id="rId4"/>
    <sheet name="TB-CW" sheetId="19" r:id="rId5"/>
    <sheet name="TB-EL" sheetId="18" r:id="rId6"/>
    <sheet name="TB-PL" sheetId="16" r:id="rId7"/>
    <sheet name="REH" sheetId="1" r:id="rId8"/>
    <sheet name="m.sheet (2)" sheetId="6" state="hidden" r:id="rId9"/>
    <sheet name="electrical works" sheetId="3" state="hidden" r:id="rId10"/>
    <sheet name="m.sheet e" sheetId="4" state="hidden" r:id="rId11"/>
    <sheet name="m.sheet" sheetId="2" state="hidden" r:id="rId12"/>
    <sheet name="external dev" sheetId="11" state="hidden" r:id="rId13"/>
    <sheet name="extern m.shet" sheetId="13" state="hidden" r:id="rId14"/>
    <sheet name="civil works (2)" sheetId="5" state="hidden" r:id="rId15"/>
    <sheet name="toi plumbing" sheetId="10" state="hidden" r:id="rId16"/>
    <sheet name="toilet elect" sheetId="8" state="hidden" r:id="rId17"/>
  </sheets>
  <externalReferences>
    <externalReference r:id="rId18"/>
  </externalReferences>
  <definedNames>
    <definedName name="_xlnm.Print_Area" localSheetId="14">'civil works (2)'!$A$1:$F$50</definedName>
    <definedName name="_xlnm.Print_Area" localSheetId="2">'CR-CW'!$A$1:$F$161</definedName>
    <definedName name="_xlnm.Print_Area" localSheetId="3">'CR-EW'!$A$1:$F$162</definedName>
    <definedName name="_xlnm.Print_Area" localSheetId="12">'external dev'!$A$1:$F$14</definedName>
    <definedName name="_xlnm.Print_Area" localSheetId="7">REH!$A$1:$F$162</definedName>
    <definedName name="_xlnm.Print_Area" localSheetId="4">'TB-CW'!$A$1:$F$161</definedName>
    <definedName name="_xlnm.Print_Area" localSheetId="5">'TB-EL'!$A$1:$F$162</definedName>
    <definedName name="_xlnm.Print_Area" localSheetId="6">'TB-PL'!$A$1:$F$162</definedName>
    <definedName name="_xlnm.Print_Area" localSheetId="0">TitlePage!$A$1:$M$55</definedName>
  </definedNames>
  <calcPr calcId="124519"/>
</workbook>
</file>

<file path=xl/calcChain.xml><?xml version="1.0" encoding="utf-8"?>
<calcChain xmlns="http://schemas.openxmlformats.org/spreadsheetml/2006/main">
  <c r="L79" i="2"/>
  <c r="L80" s="1"/>
  <c r="D106" i="19"/>
  <c r="D105"/>
  <c r="D104"/>
  <c r="D103"/>
  <c r="D102"/>
  <c r="D101"/>
  <c r="D100"/>
  <c r="D99"/>
  <c r="D96"/>
  <c r="D95"/>
  <c r="D94"/>
  <c r="D93"/>
  <c r="D92"/>
  <c r="D91"/>
  <c r="D90"/>
  <c r="D89"/>
  <c r="D88"/>
  <c r="D87"/>
  <c r="D86"/>
  <c r="F160" i="20" l="1"/>
  <c r="D160"/>
  <c r="F158"/>
  <c r="D157"/>
  <c r="F157" s="1"/>
  <c r="F155"/>
  <c r="F154"/>
  <c r="F153"/>
  <c r="F152"/>
  <c r="D152"/>
  <c r="F151"/>
  <c r="D151"/>
  <c r="F150"/>
  <c r="D150"/>
  <c r="F149"/>
  <c r="D149"/>
  <c r="F148"/>
  <c r="D147"/>
  <c r="F147" s="1"/>
  <c r="F161" s="1"/>
  <c r="F144"/>
  <c r="F143"/>
  <c r="F142"/>
  <c r="F141"/>
  <c r="F140"/>
  <c r="F139"/>
  <c r="F138"/>
  <c r="F137"/>
  <c r="F136"/>
  <c r="F135"/>
  <c r="F134"/>
  <c r="F133"/>
  <c r="F145" s="1"/>
  <c r="F132"/>
  <c r="F129"/>
  <c r="F128"/>
  <c r="F127"/>
  <c r="F126"/>
  <c r="F125"/>
  <c r="F124"/>
  <c r="F123"/>
  <c r="F122"/>
  <c r="F121"/>
  <c r="F120"/>
  <c r="F119"/>
  <c r="F118"/>
  <c r="F117"/>
  <c r="F116"/>
  <c r="F115"/>
  <c r="F114"/>
  <c r="F113"/>
  <c r="F112"/>
  <c r="F111"/>
  <c r="F110"/>
  <c r="F107"/>
  <c r="F106"/>
  <c r="F105"/>
  <c r="F104"/>
  <c r="F103"/>
  <c r="F102"/>
  <c r="F101"/>
  <c r="F100"/>
  <c r="F99"/>
  <c r="F98"/>
  <c r="F97"/>
  <c r="F96"/>
  <c r="F95"/>
  <c r="F94"/>
  <c r="F93"/>
  <c r="F92"/>
  <c r="F91"/>
  <c r="F90"/>
  <c r="F89"/>
  <c r="F88"/>
  <c r="F87"/>
  <c r="F86"/>
  <c r="F85"/>
  <c r="F84"/>
  <c r="F83"/>
  <c r="F82"/>
  <c r="F81"/>
  <c r="F80"/>
  <c r="I79"/>
  <c r="I80" s="1"/>
  <c r="F79"/>
  <c r="F78"/>
  <c r="F77"/>
  <c r="F76"/>
  <c r="F75"/>
  <c r="D44"/>
  <c r="F44" s="1"/>
  <c r="F43"/>
  <c r="D43"/>
  <c r="E42"/>
  <c r="F42" s="1"/>
  <c r="D42"/>
  <c r="B42"/>
  <c r="D41"/>
  <c r="F41" s="1"/>
  <c r="F40"/>
  <c r="D40"/>
  <c r="D39"/>
  <c r="F39" s="1"/>
  <c r="F38"/>
  <c r="D38"/>
  <c r="D37"/>
  <c r="F37" s="1"/>
  <c r="F36"/>
  <c r="D36"/>
  <c r="D35"/>
  <c r="F35" s="1"/>
  <c r="D33"/>
  <c r="D34" s="1"/>
  <c r="F34" s="1"/>
  <c r="F32"/>
  <c r="D32"/>
  <c r="D31"/>
  <c r="F31" s="1"/>
  <c r="F30"/>
  <c r="F29"/>
  <c r="D29"/>
  <c r="D28"/>
  <c r="F28" s="1"/>
  <c r="F27"/>
  <c r="D27"/>
  <c r="D26"/>
  <c r="F26" s="1"/>
  <c r="F23"/>
  <c r="D23"/>
  <c r="D22"/>
  <c r="D24" s="1"/>
  <c r="F21"/>
  <c r="D21"/>
  <c r="D20"/>
  <c r="D159" s="1"/>
  <c r="F159" s="1"/>
  <c r="B20"/>
  <c r="B89" s="1"/>
  <c r="D19"/>
  <c r="F19" s="1"/>
  <c r="F16"/>
  <c r="F15"/>
  <c r="D15"/>
  <c r="D156" s="1"/>
  <c r="F156" s="1"/>
  <c r="D14"/>
  <c r="F14" s="1"/>
  <c r="F13"/>
  <c r="D12"/>
  <c r="F12" s="1"/>
  <c r="F11"/>
  <c r="D11"/>
  <c r="D10"/>
  <c r="F10" s="1"/>
  <c r="F9"/>
  <c r="D9"/>
  <c r="F8"/>
  <c r="D5"/>
  <c r="F5" s="1"/>
  <c r="D159" i="19"/>
  <c r="F159" s="1"/>
  <c r="F157"/>
  <c r="F154"/>
  <c r="F153"/>
  <c r="F152"/>
  <c r="D151"/>
  <c r="F151" s="1"/>
  <c r="D150"/>
  <c r="F150" s="1"/>
  <c r="D149"/>
  <c r="F149" s="1"/>
  <c r="D148"/>
  <c r="F148" s="1"/>
  <c r="F147"/>
  <c r="D146"/>
  <c r="F146" s="1"/>
  <c r="F143"/>
  <c r="F142"/>
  <c r="F141"/>
  <c r="F140"/>
  <c r="F139"/>
  <c r="F138"/>
  <c r="F137"/>
  <c r="F136"/>
  <c r="F135"/>
  <c r="F134"/>
  <c r="F133"/>
  <c r="F132"/>
  <c r="F131"/>
  <c r="F128"/>
  <c r="F127"/>
  <c r="F126"/>
  <c r="F125"/>
  <c r="F124"/>
  <c r="F123"/>
  <c r="F122"/>
  <c r="F121"/>
  <c r="F120"/>
  <c r="F119"/>
  <c r="F118"/>
  <c r="F117"/>
  <c r="F116"/>
  <c r="F115"/>
  <c r="F114"/>
  <c r="F113"/>
  <c r="F112"/>
  <c r="F111"/>
  <c r="F110"/>
  <c r="F109"/>
  <c r="F73"/>
  <c r="F71"/>
  <c r="F70"/>
  <c r="F69"/>
  <c r="F68"/>
  <c r="F67"/>
  <c r="F66"/>
  <c r="F65"/>
  <c r="F64"/>
  <c r="F63"/>
  <c r="F62"/>
  <c r="F61"/>
  <c r="F60"/>
  <c r="F59"/>
  <c r="F58"/>
  <c r="F57"/>
  <c r="F56"/>
  <c r="F55"/>
  <c r="F54"/>
  <c r="F53"/>
  <c r="F52"/>
  <c r="F51"/>
  <c r="F50"/>
  <c r="F49"/>
  <c r="F48"/>
  <c r="F47"/>
  <c r="D44"/>
  <c r="F44" s="1"/>
  <c r="D43"/>
  <c r="F43" s="1"/>
  <c r="E42"/>
  <c r="D42"/>
  <c r="B42"/>
  <c r="D41"/>
  <c r="F41" s="1"/>
  <c r="D40"/>
  <c r="F40" s="1"/>
  <c r="D39"/>
  <c r="F39" s="1"/>
  <c r="D38"/>
  <c r="F38" s="1"/>
  <c r="D37"/>
  <c r="F37" s="1"/>
  <c r="D36"/>
  <c r="F36" s="1"/>
  <c r="D35"/>
  <c r="F35" s="1"/>
  <c r="D33"/>
  <c r="D34" s="1"/>
  <c r="F34" s="1"/>
  <c r="D32"/>
  <c r="F32" s="1"/>
  <c r="D31"/>
  <c r="F31" s="1"/>
  <c r="F30"/>
  <c r="D29"/>
  <c r="F29" s="1"/>
  <c r="D28"/>
  <c r="F28" s="1"/>
  <c r="D27"/>
  <c r="F27" s="1"/>
  <c r="D26"/>
  <c r="F26" s="1"/>
  <c r="D23"/>
  <c r="F23" s="1"/>
  <c r="D22"/>
  <c r="D21"/>
  <c r="F21" s="1"/>
  <c r="D20"/>
  <c r="F20" s="1"/>
  <c r="B20"/>
  <c r="B88" s="1"/>
  <c r="D19"/>
  <c r="F19" s="1"/>
  <c r="F16"/>
  <c r="D15"/>
  <c r="D14"/>
  <c r="F14" s="1"/>
  <c r="F13"/>
  <c r="D12"/>
  <c r="F12" s="1"/>
  <c r="D11"/>
  <c r="F11" s="1"/>
  <c r="D10"/>
  <c r="F10" s="1"/>
  <c r="D9"/>
  <c r="F9" s="1"/>
  <c r="F8"/>
  <c r="D5"/>
  <c r="F5" s="1"/>
  <c r="F160" i="18"/>
  <c r="D160"/>
  <c r="F158"/>
  <c r="D157"/>
  <c r="F157" s="1"/>
  <c r="F155"/>
  <c r="F154"/>
  <c r="F153"/>
  <c r="F152"/>
  <c r="D152"/>
  <c r="F151"/>
  <c r="D151"/>
  <c r="F150"/>
  <c r="D150"/>
  <c r="D149"/>
  <c r="F149" s="1"/>
  <c r="F148"/>
  <c r="D147"/>
  <c r="F147" s="1"/>
  <c r="F129"/>
  <c r="F128"/>
  <c r="F127"/>
  <c r="F126"/>
  <c r="F125"/>
  <c r="F124"/>
  <c r="F123"/>
  <c r="F122"/>
  <c r="F121"/>
  <c r="F120"/>
  <c r="F119"/>
  <c r="F118"/>
  <c r="F117"/>
  <c r="F116"/>
  <c r="F115"/>
  <c r="F114"/>
  <c r="F113"/>
  <c r="F112"/>
  <c r="F111"/>
  <c r="F110"/>
  <c r="F107"/>
  <c r="F106"/>
  <c r="F105"/>
  <c r="F104"/>
  <c r="F103"/>
  <c r="F102"/>
  <c r="F101"/>
  <c r="F100"/>
  <c r="F99"/>
  <c r="F98"/>
  <c r="F97"/>
  <c r="F96"/>
  <c r="F95"/>
  <c r="F94"/>
  <c r="F93"/>
  <c r="F92"/>
  <c r="F91"/>
  <c r="F90"/>
  <c r="F89"/>
  <c r="F88"/>
  <c r="F87"/>
  <c r="F86"/>
  <c r="F85"/>
  <c r="F84"/>
  <c r="F83"/>
  <c r="F82"/>
  <c r="F81"/>
  <c r="F80"/>
  <c r="I79"/>
  <c r="I80" s="1"/>
  <c r="F79"/>
  <c r="F78"/>
  <c r="F77"/>
  <c r="F76"/>
  <c r="F75"/>
  <c r="F71"/>
  <c r="F70"/>
  <c r="F69"/>
  <c r="F68"/>
  <c r="F67"/>
  <c r="F66"/>
  <c r="F65"/>
  <c r="F64"/>
  <c r="F63"/>
  <c r="F62"/>
  <c r="F61"/>
  <c r="F60"/>
  <c r="F59"/>
  <c r="F58"/>
  <c r="F57"/>
  <c r="F56"/>
  <c r="F55"/>
  <c r="F54"/>
  <c r="F53"/>
  <c r="F52"/>
  <c r="F51"/>
  <c r="F50"/>
  <c r="F49"/>
  <c r="F48"/>
  <c r="F47"/>
  <c r="F72" s="1"/>
  <c r="H72" s="1"/>
  <c r="D44"/>
  <c r="F44" s="1"/>
  <c r="F43"/>
  <c r="D43"/>
  <c r="E42"/>
  <c r="F42" s="1"/>
  <c r="D42"/>
  <c r="B42"/>
  <c r="D41"/>
  <c r="F41" s="1"/>
  <c r="F40"/>
  <c r="D40"/>
  <c r="D39"/>
  <c r="F39" s="1"/>
  <c r="F38"/>
  <c r="D38"/>
  <c r="D37"/>
  <c r="F37" s="1"/>
  <c r="F36"/>
  <c r="D36"/>
  <c r="D35"/>
  <c r="F35" s="1"/>
  <c r="D33"/>
  <c r="D34" s="1"/>
  <c r="F34" s="1"/>
  <c r="F32"/>
  <c r="D32"/>
  <c r="D31"/>
  <c r="F31" s="1"/>
  <c r="F30"/>
  <c r="F29"/>
  <c r="D29"/>
  <c r="D28"/>
  <c r="F28" s="1"/>
  <c r="F27"/>
  <c r="D27"/>
  <c r="D26"/>
  <c r="F26" s="1"/>
  <c r="F23"/>
  <c r="D23"/>
  <c r="D22"/>
  <c r="D24" s="1"/>
  <c r="F21"/>
  <c r="D21"/>
  <c r="D20"/>
  <c r="F20" s="1"/>
  <c r="B20"/>
  <c r="B89" s="1"/>
  <c r="D19"/>
  <c r="F19" s="1"/>
  <c r="F16"/>
  <c r="F15"/>
  <c r="D15"/>
  <c r="D156" s="1"/>
  <c r="F156" s="1"/>
  <c r="D14"/>
  <c r="F14" s="1"/>
  <c r="F13"/>
  <c r="D12"/>
  <c r="F12" s="1"/>
  <c r="F11"/>
  <c r="D11"/>
  <c r="D10"/>
  <c r="F10" s="1"/>
  <c r="F9"/>
  <c r="D9"/>
  <c r="F8"/>
  <c r="D5"/>
  <c r="D6" s="1"/>
  <c r="F160" i="17"/>
  <c r="D160"/>
  <c r="F158"/>
  <c r="D157"/>
  <c r="F157" s="1"/>
  <c r="D156"/>
  <c r="F156" s="1"/>
  <c r="F155"/>
  <c r="F154"/>
  <c r="F153"/>
  <c r="F152"/>
  <c r="D152"/>
  <c r="F151"/>
  <c r="D151"/>
  <c r="F150"/>
  <c r="D150"/>
  <c r="F149"/>
  <c r="D149"/>
  <c r="F148"/>
  <c r="D147"/>
  <c r="F147" s="1"/>
  <c r="F144"/>
  <c r="F143"/>
  <c r="F142"/>
  <c r="F141"/>
  <c r="F140"/>
  <c r="F139"/>
  <c r="F138"/>
  <c r="F137"/>
  <c r="F136"/>
  <c r="F135"/>
  <c r="F134"/>
  <c r="F133"/>
  <c r="F132"/>
  <c r="F129"/>
  <c r="F128"/>
  <c r="F127"/>
  <c r="F126"/>
  <c r="F125"/>
  <c r="F124"/>
  <c r="F123"/>
  <c r="F122"/>
  <c r="F121"/>
  <c r="F120"/>
  <c r="F119"/>
  <c r="F118"/>
  <c r="F117"/>
  <c r="F116"/>
  <c r="F115"/>
  <c r="F114"/>
  <c r="F113"/>
  <c r="F112"/>
  <c r="F111"/>
  <c r="F110"/>
  <c r="F107"/>
  <c r="F106"/>
  <c r="F105"/>
  <c r="F104"/>
  <c r="F103"/>
  <c r="F102"/>
  <c r="F101"/>
  <c r="F100"/>
  <c r="F99"/>
  <c r="F98"/>
  <c r="F97"/>
  <c r="F96"/>
  <c r="F95"/>
  <c r="F94"/>
  <c r="F93"/>
  <c r="F92"/>
  <c r="F91"/>
  <c r="F90"/>
  <c r="F89"/>
  <c r="F88"/>
  <c r="F87"/>
  <c r="F86"/>
  <c r="F85"/>
  <c r="F84"/>
  <c r="F83"/>
  <c r="F82"/>
  <c r="F81"/>
  <c r="F80"/>
  <c r="I79"/>
  <c r="I80" s="1"/>
  <c r="F79"/>
  <c r="F78"/>
  <c r="F77"/>
  <c r="F76"/>
  <c r="F75"/>
  <c r="F71"/>
  <c r="F70"/>
  <c r="F69"/>
  <c r="F68"/>
  <c r="F67"/>
  <c r="F66"/>
  <c r="F65"/>
  <c r="F64"/>
  <c r="F63"/>
  <c r="F62"/>
  <c r="F61"/>
  <c r="F60"/>
  <c r="F59"/>
  <c r="F58"/>
  <c r="F57"/>
  <c r="F56"/>
  <c r="F55"/>
  <c r="F54"/>
  <c r="F53"/>
  <c r="F52"/>
  <c r="F51"/>
  <c r="F50"/>
  <c r="F49"/>
  <c r="F48"/>
  <c r="F47"/>
  <c r="D44"/>
  <c r="D43"/>
  <c r="D42"/>
  <c r="B42"/>
  <c r="D41"/>
  <c r="D40"/>
  <c r="D39"/>
  <c r="D38"/>
  <c r="D37"/>
  <c r="D36"/>
  <c r="D35"/>
  <c r="D34"/>
  <c r="D33"/>
  <c r="D32"/>
  <c r="D31"/>
  <c r="D29"/>
  <c r="D28"/>
  <c r="D27"/>
  <c r="D26"/>
  <c r="D23"/>
  <c r="D22"/>
  <c r="D24" s="1"/>
  <c r="D21"/>
  <c r="D20"/>
  <c r="D159" s="1"/>
  <c r="F159" s="1"/>
  <c r="B20"/>
  <c r="B89" s="1"/>
  <c r="D19"/>
  <c r="D15"/>
  <c r="D14"/>
  <c r="D12"/>
  <c r="D11"/>
  <c r="D10"/>
  <c r="D9"/>
  <c r="D5"/>
  <c r="D6" s="1"/>
  <c r="F160" i="16"/>
  <c r="D160"/>
  <c r="F158"/>
  <c r="D157"/>
  <c r="F157" s="1"/>
  <c r="D156"/>
  <c r="F156" s="1"/>
  <c r="F155"/>
  <c r="F154"/>
  <c r="F153"/>
  <c r="F152"/>
  <c r="D152"/>
  <c r="F151"/>
  <c r="D151"/>
  <c r="F150"/>
  <c r="D150"/>
  <c r="F149"/>
  <c r="D149"/>
  <c r="F148"/>
  <c r="D147"/>
  <c r="F147" s="1"/>
  <c r="F144"/>
  <c r="F143"/>
  <c r="F142"/>
  <c r="F141"/>
  <c r="F140"/>
  <c r="F139"/>
  <c r="F138"/>
  <c r="F137"/>
  <c r="F136"/>
  <c r="F135"/>
  <c r="F134"/>
  <c r="F133"/>
  <c r="F132"/>
  <c r="F145" s="1"/>
  <c r="F107"/>
  <c r="F106"/>
  <c r="F105"/>
  <c r="F104"/>
  <c r="F103"/>
  <c r="F102"/>
  <c r="F101"/>
  <c r="F100"/>
  <c r="F99"/>
  <c r="F98"/>
  <c r="F97"/>
  <c r="F96"/>
  <c r="F95"/>
  <c r="F94"/>
  <c r="F93"/>
  <c r="F92"/>
  <c r="F91"/>
  <c r="F90"/>
  <c r="F89"/>
  <c r="F88"/>
  <c r="F87"/>
  <c r="F86"/>
  <c r="F85"/>
  <c r="F84"/>
  <c r="F83"/>
  <c r="F82"/>
  <c r="F81"/>
  <c r="F80"/>
  <c r="I79"/>
  <c r="I80" s="1"/>
  <c r="F79"/>
  <c r="F108" s="1"/>
  <c r="F78"/>
  <c r="F77"/>
  <c r="F76"/>
  <c r="F75"/>
  <c r="F71"/>
  <c r="F70"/>
  <c r="F69"/>
  <c r="F68"/>
  <c r="F67"/>
  <c r="F66"/>
  <c r="F65"/>
  <c r="F64"/>
  <c r="F63"/>
  <c r="F62"/>
  <c r="F61"/>
  <c r="F60"/>
  <c r="F59"/>
  <c r="F58"/>
  <c r="F57"/>
  <c r="F56"/>
  <c r="F55"/>
  <c r="F54"/>
  <c r="F53"/>
  <c r="F52"/>
  <c r="F51"/>
  <c r="F50"/>
  <c r="F49"/>
  <c r="F48"/>
  <c r="F72" s="1"/>
  <c r="H72" s="1"/>
  <c r="F47"/>
  <c r="D44"/>
  <c r="F44" s="1"/>
  <c r="D43"/>
  <c r="F43" s="1"/>
  <c r="E42"/>
  <c r="F42" s="1"/>
  <c r="D42"/>
  <c r="B42"/>
  <c r="D41"/>
  <c r="F41" s="1"/>
  <c r="D40"/>
  <c r="F40" s="1"/>
  <c r="D39"/>
  <c r="F39" s="1"/>
  <c r="D38"/>
  <c r="F38" s="1"/>
  <c r="D37"/>
  <c r="F37" s="1"/>
  <c r="D36"/>
  <c r="F36" s="1"/>
  <c r="D35"/>
  <c r="F35" s="1"/>
  <c r="D34"/>
  <c r="F34" s="1"/>
  <c r="D33"/>
  <c r="F33" s="1"/>
  <c r="D32"/>
  <c r="F32" s="1"/>
  <c r="D31"/>
  <c r="F31" s="1"/>
  <c r="F30"/>
  <c r="F29"/>
  <c r="D29"/>
  <c r="F28"/>
  <c r="D28"/>
  <c r="F27"/>
  <c r="D27"/>
  <c r="F26"/>
  <c r="D26"/>
  <c r="F23"/>
  <c r="D23"/>
  <c r="F22"/>
  <c r="D22"/>
  <c r="D24" s="1"/>
  <c r="F21"/>
  <c r="D21"/>
  <c r="F20"/>
  <c r="D20"/>
  <c r="D159" s="1"/>
  <c r="F159" s="1"/>
  <c r="B20"/>
  <c r="B89" s="1"/>
  <c r="D19"/>
  <c r="F19" s="1"/>
  <c r="F16"/>
  <c r="F15"/>
  <c r="D15"/>
  <c r="F14"/>
  <c r="D14"/>
  <c r="F13"/>
  <c r="D12"/>
  <c r="F12" s="1"/>
  <c r="D11"/>
  <c r="F11" s="1"/>
  <c r="D10"/>
  <c r="F10" s="1"/>
  <c r="D9"/>
  <c r="F9" s="1"/>
  <c r="F8"/>
  <c r="F5"/>
  <c r="D5"/>
  <c r="D6" s="1"/>
  <c r="F133" i="1"/>
  <c r="F134"/>
  <c r="F135"/>
  <c r="F136"/>
  <c r="F137"/>
  <c r="F138"/>
  <c r="F139"/>
  <c r="F140"/>
  <c r="F141"/>
  <c r="F142"/>
  <c r="F143"/>
  <c r="F144"/>
  <c r="F111"/>
  <c r="F112"/>
  <c r="F113"/>
  <c r="F114"/>
  <c r="F115"/>
  <c r="F116"/>
  <c r="F117"/>
  <c r="F118"/>
  <c r="F119"/>
  <c r="F120"/>
  <c r="F121"/>
  <c r="F122"/>
  <c r="F123"/>
  <c r="F124"/>
  <c r="F125"/>
  <c r="F126"/>
  <c r="F127"/>
  <c r="F128"/>
  <c r="F129"/>
  <c r="F76"/>
  <c r="F77"/>
  <c r="F78"/>
  <c r="F79"/>
  <c r="F80"/>
  <c r="F81"/>
  <c r="F82"/>
  <c r="F83"/>
  <c r="F84"/>
  <c r="F85"/>
  <c r="F86"/>
  <c r="F87"/>
  <c r="F88"/>
  <c r="F89"/>
  <c r="F90"/>
  <c r="F91"/>
  <c r="F92"/>
  <c r="F93"/>
  <c r="F94"/>
  <c r="F95"/>
  <c r="F96"/>
  <c r="F97"/>
  <c r="F98"/>
  <c r="F99"/>
  <c r="F100"/>
  <c r="F101"/>
  <c r="F102"/>
  <c r="F103"/>
  <c r="F104"/>
  <c r="F105"/>
  <c r="F106"/>
  <c r="F107"/>
  <c r="F75"/>
  <c r="F48"/>
  <c r="F49"/>
  <c r="F50"/>
  <c r="F51"/>
  <c r="F52"/>
  <c r="F53"/>
  <c r="F54"/>
  <c r="F55"/>
  <c r="F56"/>
  <c r="F57"/>
  <c r="F58"/>
  <c r="F59"/>
  <c r="F60"/>
  <c r="F61"/>
  <c r="F62"/>
  <c r="F63"/>
  <c r="F64"/>
  <c r="F65"/>
  <c r="F66"/>
  <c r="F67"/>
  <c r="F68"/>
  <c r="F69"/>
  <c r="F70"/>
  <c r="F71"/>
  <c r="F47"/>
  <c r="F8"/>
  <c r="F13"/>
  <c r="F16"/>
  <c r="F30"/>
  <c r="D155" i="19" l="1"/>
  <c r="F155" s="1"/>
  <c r="F129"/>
  <c r="F15"/>
  <c r="F42"/>
  <c r="F144"/>
  <c r="D156"/>
  <c r="F156" s="1"/>
  <c r="D24"/>
  <c r="F24" s="1"/>
  <c r="F161" i="16"/>
  <c r="F130" i="18"/>
  <c r="F108"/>
  <c r="F72" i="19"/>
  <c r="F108" i="20"/>
  <c r="F130"/>
  <c r="F72" i="17"/>
  <c r="F108"/>
  <c r="F130"/>
  <c r="F145"/>
  <c r="F161"/>
  <c r="F24" i="20"/>
  <c r="D25"/>
  <c r="F25" s="1"/>
  <c r="F22"/>
  <c r="D6"/>
  <c r="F33"/>
  <c r="F20"/>
  <c r="D25" i="19"/>
  <c r="F25" s="1"/>
  <c r="F22"/>
  <c r="D6"/>
  <c r="F33"/>
  <c r="D158"/>
  <c r="F158" s="1"/>
  <c r="F160" s="1"/>
  <c r="D25" i="18"/>
  <c r="F25" s="1"/>
  <c r="F24"/>
  <c r="D7"/>
  <c r="F7" s="1"/>
  <c r="F6"/>
  <c r="F5"/>
  <c r="F22"/>
  <c r="F33"/>
  <c r="D159"/>
  <c r="F159" s="1"/>
  <c r="F161" s="1"/>
  <c r="D25" i="17"/>
  <c r="D7"/>
  <c r="F6" i="16"/>
  <c r="D7"/>
  <c r="F7" s="1"/>
  <c r="F24"/>
  <c r="D25"/>
  <c r="F25" s="1"/>
  <c r="A1" i="14"/>
  <c r="D150" i="1"/>
  <c r="D149"/>
  <c r="D147"/>
  <c r="D160"/>
  <c r="H72" i="19" l="1"/>
  <c r="H72" i="17"/>
  <c r="D7" i="20"/>
  <c r="F7" s="1"/>
  <c r="F6"/>
  <c r="D7" i="19"/>
  <c r="F7" s="1"/>
  <c r="F6"/>
  <c r="D152" i="1"/>
  <c r="D151"/>
  <c r="I79" l="1"/>
  <c r="I80" s="1"/>
  <c r="F132" l="1"/>
  <c r="F110"/>
  <c r="F72"/>
  <c r="F145" l="1"/>
  <c r="H72" s="1"/>
  <c r="F130"/>
  <c r="F108"/>
  <c r="D10" i="11"/>
  <c r="F10" s="1"/>
  <c r="D7"/>
  <c r="F7" s="1"/>
  <c r="D26" i="1"/>
  <c r="F26" s="1"/>
  <c r="F25" i="10"/>
  <c r="H7" i="13"/>
  <c r="B4"/>
  <c r="F6" i="11"/>
  <c r="F18" i="10"/>
  <c r="F19"/>
  <c r="F20"/>
  <c r="F24"/>
  <c r="F23"/>
  <c r="F22"/>
  <c r="F21"/>
  <c r="F17"/>
  <c r="F16"/>
  <c r="F14"/>
  <c r="F13"/>
  <c r="F12"/>
  <c r="F11"/>
  <c r="F8"/>
  <c r="F7"/>
  <c r="F6"/>
  <c r="F22" i="8"/>
  <c r="F21"/>
  <c r="F20"/>
  <c r="F19"/>
  <c r="F18"/>
  <c r="F17"/>
  <c r="F15"/>
  <c r="F14"/>
  <c r="F13"/>
  <c r="F12"/>
  <c r="F9"/>
  <c r="F8"/>
  <c r="F7"/>
  <c r="F6"/>
  <c r="E42" i="1"/>
  <c r="B42"/>
  <c r="B214" i="6"/>
  <c r="B38" i="5"/>
  <c r="B39"/>
  <c r="H178" i="6"/>
  <c r="H179" s="1"/>
  <c r="H180" s="1"/>
  <c r="H181" s="1"/>
  <c r="D39" i="5" s="1"/>
  <c r="B100" i="1" l="1"/>
  <c r="B100" i="16"/>
  <c r="B100" i="17"/>
  <c r="B100" i="20"/>
  <c r="B99" i="19"/>
  <c r="B100" i="18"/>
  <c r="B101" i="1"/>
  <c r="B101" i="20"/>
  <c r="B100" i="19"/>
  <c r="B101" i="18"/>
  <c r="B101" i="17"/>
  <c r="B101" i="16"/>
  <c r="H8" i="13"/>
  <c r="H9" s="1"/>
  <c r="H10" s="1"/>
  <c r="D9" i="11" s="1"/>
  <c r="F9" s="1"/>
  <c r="F12" s="1"/>
  <c r="H217" i="6"/>
  <c r="H218" s="1"/>
  <c r="H219" s="1"/>
  <c r="H220" s="1"/>
  <c r="D46" i="5" s="1"/>
  <c r="H210" i="6"/>
  <c r="H209"/>
  <c r="B206"/>
  <c r="H202"/>
  <c r="H201"/>
  <c r="B198"/>
  <c r="H194"/>
  <c r="H193"/>
  <c r="H192"/>
  <c r="B189"/>
  <c r="H185"/>
  <c r="H186" s="1"/>
  <c r="H187" s="1"/>
  <c r="H188" s="1"/>
  <c r="B182"/>
  <c r="H171"/>
  <c r="H172" s="1"/>
  <c r="H173" s="1"/>
  <c r="H174" s="1"/>
  <c r="D38" i="5" s="1"/>
  <c r="H164" i="6"/>
  <c r="H163"/>
  <c r="B160"/>
  <c r="H156"/>
  <c r="H155"/>
  <c r="B152"/>
  <c r="H148"/>
  <c r="H147"/>
  <c r="B144"/>
  <c r="H140"/>
  <c r="H139"/>
  <c r="H138"/>
  <c r="B135"/>
  <c r="H131"/>
  <c r="H132" s="1"/>
  <c r="H133" s="1"/>
  <c r="H134" s="1"/>
  <c r="D33" i="5" s="1"/>
  <c r="F33" s="1"/>
  <c r="B128" i="6"/>
  <c r="H124"/>
  <c r="H123"/>
  <c r="B120"/>
  <c r="H116"/>
  <c r="H117" s="1"/>
  <c r="H118" s="1"/>
  <c r="H119" s="1"/>
  <c r="D25" i="5" s="1"/>
  <c r="F25" s="1"/>
  <c r="B113" i="6"/>
  <c r="H109"/>
  <c r="H108"/>
  <c r="B105"/>
  <c r="H101"/>
  <c r="H100"/>
  <c r="H99"/>
  <c r="H97"/>
  <c r="H96"/>
  <c r="H88"/>
  <c r="H87"/>
  <c r="B84"/>
  <c r="H80"/>
  <c r="H79"/>
  <c r="H78"/>
  <c r="H77"/>
  <c r="H76"/>
  <c r="B73"/>
  <c r="H69"/>
  <c r="H68"/>
  <c r="B65"/>
  <c r="H61"/>
  <c r="H62" s="1"/>
  <c r="H63" s="1"/>
  <c r="H64" s="1"/>
  <c r="B58"/>
  <c r="H55"/>
  <c r="H56" s="1"/>
  <c r="H57" s="1"/>
  <c r="C55"/>
  <c r="B52"/>
  <c r="H48"/>
  <c r="H47"/>
  <c r="B44"/>
  <c r="H40"/>
  <c r="H41" s="1"/>
  <c r="H42" s="1"/>
  <c r="H43" s="1"/>
  <c r="B37"/>
  <c r="H33"/>
  <c r="H32"/>
  <c r="B29"/>
  <c r="H25"/>
  <c r="H24"/>
  <c r="B21"/>
  <c r="H16"/>
  <c r="H18" s="1"/>
  <c r="H19" s="1"/>
  <c r="H20" s="1"/>
  <c r="D40" i="5" s="1"/>
  <c r="F40" s="1"/>
  <c r="B13" i="6"/>
  <c r="H8"/>
  <c r="H7"/>
  <c r="B4"/>
  <c r="F46" i="5"/>
  <c r="F39"/>
  <c r="F38"/>
  <c r="F37"/>
  <c r="F35"/>
  <c r="F34"/>
  <c r="F32"/>
  <c r="F29"/>
  <c r="F23"/>
  <c r="B22"/>
  <c r="F18"/>
  <c r="F9"/>
  <c r="D14" l="1"/>
  <c r="F14" s="1"/>
  <c r="D81" i="19"/>
  <c r="D12" i="5"/>
  <c r="F12" s="1"/>
  <c r="D79" i="19"/>
  <c r="H10" i="6"/>
  <c r="H11" s="1"/>
  <c r="H12" s="1"/>
  <c r="H125"/>
  <c r="H126" s="1"/>
  <c r="H127" s="1"/>
  <c r="D26" i="5" s="1"/>
  <c r="F26" s="1"/>
  <c r="H81" i="6"/>
  <c r="H82" s="1"/>
  <c r="H83" s="1"/>
  <c r="H89"/>
  <c r="H90" s="1"/>
  <c r="H91" s="1"/>
  <c r="D21" i="5" s="1"/>
  <c r="F21" s="1"/>
  <c r="H110" i="6"/>
  <c r="H111" s="1"/>
  <c r="H112" s="1"/>
  <c r="D24" i="5" s="1"/>
  <c r="F24" s="1"/>
  <c r="H26" i="6"/>
  <c r="H27" s="1"/>
  <c r="H28" s="1"/>
  <c r="D36" i="5" s="1"/>
  <c r="F36" s="1"/>
  <c r="H149" i="6"/>
  <c r="H150" s="1"/>
  <c r="H151" s="1"/>
  <c r="D30" i="5" s="1"/>
  <c r="F30" s="1"/>
  <c r="H34" i="6"/>
  <c r="H35" s="1"/>
  <c r="H36" s="1"/>
  <c r="H49"/>
  <c r="H50" s="1"/>
  <c r="H51" s="1"/>
  <c r="H141"/>
  <c r="H142" s="1"/>
  <c r="H143" s="1"/>
  <c r="H157"/>
  <c r="H158" s="1"/>
  <c r="H159" s="1"/>
  <c r="D31" i="5" s="1"/>
  <c r="F31" s="1"/>
  <c r="H203" i="6"/>
  <c r="H204" s="1"/>
  <c r="H205" s="1"/>
  <c r="H70"/>
  <c r="H71" s="1"/>
  <c r="H72" s="1"/>
  <c r="H102"/>
  <c r="H103" s="1"/>
  <c r="H104" s="1"/>
  <c r="D22" i="5" s="1"/>
  <c r="F22" s="1"/>
  <c r="H211" i="6"/>
  <c r="H212" s="1"/>
  <c r="H213" s="1"/>
  <c r="H165"/>
  <c r="H166" s="1"/>
  <c r="H167" s="1"/>
  <c r="H195"/>
  <c r="H196" s="1"/>
  <c r="H197" s="1"/>
  <c r="H76" i="2"/>
  <c r="E69"/>
  <c r="H69" s="1"/>
  <c r="C76"/>
  <c r="C69"/>
  <c r="B73"/>
  <c r="B66"/>
  <c r="D17" i="5" l="1"/>
  <c r="F17" s="1"/>
  <c r="D84" i="19"/>
  <c r="D11" i="5"/>
  <c r="F11" s="1"/>
  <c r="D78" i="19"/>
  <c r="D16" i="5"/>
  <c r="F16" s="1"/>
  <c r="D83" i="19"/>
  <c r="D13" i="5"/>
  <c r="F13" s="1"/>
  <c r="D80" i="19"/>
  <c r="D6" i="5"/>
  <c r="D74" i="19"/>
  <c r="D27" i="5"/>
  <c r="D28" s="1"/>
  <c r="F28" s="1"/>
  <c r="H70" i="2"/>
  <c r="H77"/>
  <c r="F29" i="3"/>
  <c r="F30"/>
  <c r="B80" i="4"/>
  <c r="H82"/>
  <c r="H81"/>
  <c r="H80"/>
  <c r="D26" i="3" s="1"/>
  <c r="F26" s="1"/>
  <c r="H69" i="4"/>
  <c r="D22" i="3" s="1"/>
  <c r="F22" s="1"/>
  <c r="H70" i="4"/>
  <c r="D23" i="3" s="1"/>
  <c r="F23" s="1"/>
  <c r="H71" i="4"/>
  <c r="D24" i="3" s="1"/>
  <c r="F24" s="1"/>
  <c r="H72" i="4"/>
  <c r="H73"/>
  <c r="B71"/>
  <c r="B70"/>
  <c r="B69"/>
  <c r="B68"/>
  <c r="B65"/>
  <c r="H68"/>
  <c r="F19" i="3"/>
  <c r="F20"/>
  <c r="F17"/>
  <c r="F25"/>
  <c r="F27"/>
  <c r="F28"/>
  <c r="B61" i="4"/>
  <c r="B58"/>
  <c r="H61"/>
  <c r="H62" s="1"/>
  <c r="D18" i="3" s="1"/>
  <c r="F18" s="1"/>
  <c r="B51" i="4"/>
  <c r="H54"/>
  <c r="H55" s="1"/>
  <c r="B54"/>
  <c r="F9" i="3"/>
  <c r="F10"/>
  <c r="F13"/>
  <c r="B47" i="4"/>
  <c r="B41"/>
  <c r="B38"/>
  <c r="H47"/>
  <c r="H48" s="1"/>
  <c r="D15" i="3" s="1"/>
  <c r="F15" s="1"/>
  <c r="H41" i="4"/>
  <c r="H42" s="1"/>
  <c r="B34"/>
  <c r="H34"/>
  <c r="H35" s="1"/>
  <c r="D12" i="3" s="1"/>
  <c r="F12" s="1"/>
  <c r="B28" i="4"/>
  <c r="B25"/>
  <c r="B18"/>
  <c r="H28"/>
  <c r="H29" s="1"/>
  <c r="D11" i="3" s="1"/>
  <c r="F11" s="1"/>
  <c r="H21" i="4"/>
  <c r="H22" s="1"/>
  <c r="B11"/>
  <c r="H14"/>
  <c r="H15" s="1"/>
  <c r="D7" i="3" s="1"/>
  <c r="D8" s="1"/>
  <c r="F8" s="1"/>
  <c r="H7" i="4"/>
  <c r="B4"/>
  <c r="F27" i="5" l="1"/>
  <c r="D76" i="19"/>
  <c r="D75"/>
  <c r="F6" i="5"/>
  <c r="D7"/>
  <c r="D9" i="10"/>
  <c r="F9" s="1"/>
  <c r="D10" i="8"/>
  <c r="F10" s="1"/>
  <c r="D14" i="3"/>
  <c r="F14" s="1"/>
  <c r="D21"/>
  <c r="F21" s="1"/>
  <c r="D15" i="10"/>
  <c r="F15" s="1"/>
  <c r="D16" i="8"/>
  <c r="F16" s="1"/>
  <c r="D16" i="3"/>
  <c r="F16" s="1"/>
  <c r="D10" i="10"/>
  <c r="F10" s="1"/>
  <c r="D11" i="8"/>
  <c r="F11" s="1"/>
  <c r="H71" i="2"/>
  <c r="H72" s="1"/>
  <c r="H78"/>
  <c r="H79" s="1"/>
  <c r="D18" i="17" s="1"/>
  <c r="F7" i="3"/>
  <c r="H8" i="4"/>
  <c r="D6" i="3" s="1"/>
  <c r="F6" s="1"/>
  <c r="B16" i="2"/>
  <c r="H19"/>
  <c r="B286"/>
  <c r="H289"/>
  <c r="H290" s="1"/>
  <c r="H291" s="1"/>
  <c r="H292" s="1"/>
  <c r="D44" i="1" s="1"/>
  <c r="F44" s="1"/>
  <c r="B250" i="2"/>
  <c r="H254"/>
  <c r="H253"/>
  <c r="H210"/>
  <c r="H211"/>
  <c r="H212"/>
  <c r="H213"/>
  <c r="H214"/>
  <c r="H215"/>
  <c r="H209"/>
  <c r="B279"/>
  <c r="H282"/>
  <c r="H283" s="1"/>
  <c r="B272"/>
  <c r="H275"/>
  <c r="H276" s="1"/>
  <c r="B265"/>
  <c r="H268"/>
  <c r="H269" s="1"/>
  <c r="H270" s="1"/>
  <c r="B258"/>
  <c r="B242"/>
  <c r="H246"/>
  <c r="H245"/>
  <c r="H261"/>
  <c r="H262" s="1"/>
  <c r="H263" s="1"/>
  <c r="H237"/>
  <c r="H238"/>
  <c r="B233"/>
  <c r="H236"/>
  <c r="H62"/>
  <c r="B80"/>
  <c r="H61"/>
  <c r="H83"/>
  <c r="B57"/>
  <c r="H60"/>
  <c r="B50"/>
  <c r="H53"/>
  <c r="H45"/>
  <c r="H44"/>
  <c r="B226"/>
  <c r="H229"/>
  <c r="H230" s="1"/>
  <c r="H231" s="1"/>
  <c r="H222"/>
  <c r="H223" s="1"/>
  <c r="H224" s="1"/>
  <c r="B219"/>
  <c r="H121"/>
  <c r="H46"/>
  <c r="H31"/>
  <c r="H11"/>
  <c r="H201"/>
  <c r="H200"/>
  <c r="H187"/>
  <c r="H188"/>
  <c r="H119"/>
  <c r="H120"/>
  <c r="B194"/>
  <c r="H199"/>
  <c r="H198"/>
  <c r="H197"/>
  <c r="H185"/>
  <c r="H186"/>
  <c r="H189"/>
  <c r="H190"/>
  <c r="H184"/>
  <c r="B181"/>
  <c r="B206"/>
  <c r="H177"/>
  <c r="B172"/>
  <c r="H176"/>
  <c r="H175"/>
  <c r="B165"/>
  <c r="H168"/>
  <c r="H169" s="1"/>
  <c r="H170" s="1"/>
  <c r="H171" s="1"/>
  <c r="D29" i="1" s="1"/>
  <c r="B157" i="2"/>
  <c r="H161"/>
  <c r="H160"/>
  <c r="B150"/>
  <c r="H153"/>
  <c r="B142"/>
  <c r="H146"/>
  <c r="H145"/>
  <c r="H28"/>
  <c r="H29"/>
  <c r="H30"/>
  <c r="H27"/>
  <c r="B24"/>
  <c r="B100"/>
  <c r="H109"/>
  <c r="H108"/>
  <c r="H103"/>
  <c r="H107"/>
  <c r="H106"/>
  <c r="H105"/>
  <c r="H104"/>
  <c r="B113"/>
  <c r="H122"/>
  <c r="H118"/>
  <c r="H117"/>
  <c r="H116"/>
  <c r="H43"/>
  <c r="H42"/>
  <c r="H96"/>
  <c r="H95"/>
  <c r="H94"/>
  <c r="B87"/>
  <c r="H93"/>
  <c r="H92"/>
  <c r="H91"/>
  <c r="H90"/>
  <c r="B35"/>
  <c r="H41"/>
  <c r="H40"/>
  <c r="H39"/>
  <c r="H38"/>
  <c r="B4"/>
  <c r="F7" i="5" l="1"/>
  <c r="D8"/>
  <c r="F8" s="1"/>
  <c r="D17" i="20"/>
  <c r="F17" s="1"/>
  <c r="D17" i="18"/>
  <c r="F17" s="1"/>
  <c r="D17" i="16"/>
  <c r="F17" s="1"/>
  <c r="D17" i="19"/>
  <c r="F17" s="1"/>
  <c r="D17" i="17"/>
  <c r="D18" i="20"/>
  <c r="F18" s="1"/>
  <c r="D18" i="18"/>
  <c r="F18" s="1"/>
  <c r="D18" i="16"/>
  <c r="F18" s="1"/>
  <c r="D18" i="19"/>
  <c r="F18" s="1"/>
  <c r="D157" i="1"/>
  <c r="F29"/>
  <c r="F23" i="8"/>
  <c r="F31" i="3"/>
  <c r="F26" i="10"/>
  <c r="D18" i="1"/>
  <c r="F18" s="1"/>
  <c r="D17"/>
  <c r="F17" s="1"/>
  <c r="F19" i="5"/>
  <c r="H247" i="2"/>
  <c r="H248" s="1"/>
  <c r="H249" s="1"/>
  <c r="H21"/>
  <c r="H22" s="1"/>
  <c r="H23" s="1"/>
  <c r="D37" i="1" s="1"/>
  <c r="F37" s="1"/>
  <c r="H255" i="2"/>
  <c r="H256" s="1"/>
  <c r="H257" s="1"/>
  <c r="H264"/>
  <c r="D42" i="1" s="1"/>
  <c r="F42" s="1"/>
  <c r="H277" i="2"/>
  <c r="H278" s="1"/>
  <c r="D35" i="1" s="1"/>
  <c r="F35" s="1"/>
  <c r="H225" i="2"/>
  <c r="D33" i="1" s="1"/>
  <c r="H232" i="2"/>
  <c r="H271"/>
  <c r="D43" i="1" s="1"/>
  <c r="F43" s="1"/>
  <c r="H284" i="2"/>
  <c r="H285" s="1"/>
  <c r="D36" i="1" s="1"/>
  <c r="F36" s="1"/>
  <c r="H239" i="2"/>
  <c r="H63"/>
  <c r="H64" s="1"/>
  <c r="H65" s="1"/>
  <c r="D11" i="1" s="1"/>
  <c r="F11" s="1"/>
  <c r="H84" i="2"/>
  <c r="H85" s="1"/>
  <c r="H86" s="1"/>
  <c r="D12" i="1" s="1"/>
  <c r="F12" s="1"/>
  <c r="H54" i="2"/>
  <c r="H55" s="1"/>
  <c r="H56" s="1"/>
  <c r="D10" i="1" s="1"/>
  <c r="F10" s="1"/>
  <c r="H32" i="2"/>
  <c r="H47"/>
  <c r="H48" s="1"/>
  <c r="H49" s="1"/>
  <c r="D9" i="1" s="1"/>
  <c r="F9" s="1"/>
  <c r="H123" i="2"/>
  <c r="H124" s="1"/>
  <c r="H125" s="1"/>
  <c r="D19" i="1" s="1"/>
  <c r="F19" s="1"/>
  <c r="H216" i="2"/>
  <c r="H178"/>
  <c r="H179" s="1"/>
  <c r="H203"/>
  <c r="H204" s="1"/>
  <c r="H191"/>
  <c r="H192" s="1"/>
  <c r="H162"/>
  <c r="H163" s="1"/>
  <c r="H164" s="1"/>
  <c r="D23" i="1" s="1"/>
  <c r="F23" s="1"/>
  <c r="H154" i="2"/>
  <c r="H155" s="1"/>
  <c r="H156" s="1"/>
  <c r="D22" i="1" s="1"/>
  <c r="F22" s="1"/>
  <c r="H110" i="2"/>
  <c r="H111" s="1"/>
  <c r="H147"/>
  <c r="H148" s="1"/>
  <c r="H33"/>
  <c r="H97"/>
  <c r="H98" s="1"/>
  <c r="B20" i="1"/>
  <c r="B89" s="1"/>
  <c r="H132" i="2"/>
  <c r="H131"/>
  <c r="H134"/>
  <c r="H135"/>
  <c r="H136"/>
  <c r="H137"/>
  <c r="H138"/>
  <c r="H7"/>
  <c r="H8"/>
  <c r="H9"/>
  <c r="H10"/>
  <c r="F45" i="19" l="1"/>
  <c r="F161" s="1"/>
  <c r="F45" i="18"/>
  <c r="F162" s="1"/>
  <c r="F45" i="16"/>
  <c r="F162" s="1"/>
  <c r="F45" i="20"/>
  <c r="F162" s="1"/>
  <c r="D34" i="1"/>
  <c r="F34" s="1"/>
  <c r="F33"/>
  <c r="D41"/>
  <c r="F41" s="1"/>
  <c r="D45" i="5"/>
  <c r="F45" s="1"/>
  <c r="D38" i="1"/>
  <c r="F38" s="1"/>
  <c r="D42" i="5"/>
  <c r="F42" s="1"/>
  <c r="D40" i="1"/>
  <c r="F40" s="1"/>
  <c r="D44" i="5"/>
  <c r="F44" s="1"/>
  <c r="H217" i="2"/>
  <c r="H218" s="1"/>
  <c r="H240"/>
  <c r="H241" s="1"/>
  <c r="H13"/>
  <c r="H14" s="1"/>
  <c r="H15" s="1"/>
  <c r="D5" i="1" s="1"/>
  <c r="H149" i="2"/>
  <c r="D21" i="1" s="1"/>
  <c r="F21" s="1"/>
  <c r="H193" i="2"/>
  <c r="D27" i="1" s="1"/>
  <c r="F27" s="1"/>
  <c r="H99" i="2"/>
  <c r="D14" i="1" s="1"/>
  <c r="F14" s="1"/>
  <c r="H112" i="2"/>
  <c r="D15" i="1" s="1"/>
  <c r="F15" s="1"/>
  <c r="H205" i="2"/>
  <c r="D28" i="1" s="1"/>
  <c r="F28" s="1"/>
  <c r="H180" i="2"/>
  <c r="D32" i="1" s="1"/>
  <c r="F32" s="1"/>
  <c r="H34" i="2"/>
  <c r="D31" i="1" s="1"/>
  <c r="F31" s="1"/>
  <c r="H130" i="2"/>
  <c r="H139" s="1"/>
  <c r="H140" s="1"/>
  <c r="H141" s="1"/>
  <c r="D20" i="1" s="1"/>
  <c r="F162" i="17" l="1"/>
  <c r="D159" i="1"/>
  <c r="F20"/>
  <c r="D156"/>
  <c r="D39"/>
  <c r="F39" s="1"/>
  <c r="D43" i="5"/>
  <c r="F43" s="1"/>
  <c r="F48" s="1"/>
  <c r="D6" i="1"/>
  <c r="F6" s="1"/>
  <c r="F5"/>
  <c r="D24"/>
  <c r="D25" l="1"/>
  <c r="F25" s="1"/>
  <c r="F24"/>
  <c r="D7"/>
  <c r="F7" s="1"/>
  <c r="F45" l="1"/>
</calcChain>
</file>

<file path=xl/sharedStrings.xml><?xml version="1.0" encoding="utf-8"?>
<sst xmlns="http://schemas.openxmlformats.org/spreadsheetml/2006/main" count="4105" uniqueCount="391">
  <si>
    <t>DESCRIPTION</t>
  </si>
  <si>
    <t>UNIT</t>
  </si>
  <si>
    <t>QUANTITY</t>
  </si>
  <si>
    <t>UNIT RATE</t>
  </si>
  <si>
    <t>TOTAL AMOUNT</t>
  </si>
  <si>
    <t>GGPS DHOKE SHARFA</t>
  </si>
  <si>
    <t>DISTRICT ATTOCK</t>
  </si>
  <si>
    <t>S.NO</t>
  </si>
  <si>
    <t>MEASUREMENT</t>
  </si>
  <si>
    <t>LENGTH</t>
  </si>
  <si>
    <t>WIDTH</t>
  </si>
  <si>
    <t>HEIGHT</t>
  </si>
  <si>
    <t>Pacca brick work in ground floor cement, sand mortar:- Ratio 1:4</t>
  </si>
  <si>
    <t>5 (i)</t>
  </si>
  <si>
    <t>long walls</t>
  </si>
  <si>
    <t>No's</t>
  </si>
  <si>
    <t>cft</t>
  </si>
  <si>
    <t>short wall</t>
  </si>
  <si>
    <t>deductions</t>
  </si>
  <si>
    <t>doors</t>
  </si>
  <si>
    <t>arlami/ shelf wall</t>
  </si>
  <si>
    <t>windows 6x4</t>
  </si>
  <si>
    <t>3x4</t>
  </si>
  <si>
    <t>columns C1</t>
  </si>
  <si>
    <t>total brick work in super structure</t>
  </si>
  <si>
    <t>cum</t>
  </si>
  <si>
    <t>sqm</t>
  </si>
  <si>
    <t>Cement plaster 1:4 upto 20' (6.00 m) height:a)  ½" (13 mm) thick</t>
  </si>
  <si>
    <t>Cement plaster 1:4 upto 20' (6.00 m) height ¾" (20 mm) thick</t>
  </si>
  <si>
    <t>Cement plaster 3/8" (10 mm) thick under soffit of R.C.C. roof slabs only, upto 20' height 1:4</t>
  </si>
  <si>
    <t>Providing and laying damp proof course with cement sand plaster and bitumen coating:- (a) with one coat of bitumen and one coat of polythene sheet 500 gauge :- ii) Ratio 1:3 b) ¾ " thick (20mm)</t>
  </si>
  <si>
    <t>Providing and laying vertical damp proof course with cement sand plaster and bitumen coating:-(a) with one coat of bitumen and one coat of polythene sheet 
500 gauge b) ¾ " thick (20 mm</t>
  </si>
  <si>
    <t>Filling, watering and ramming earth under floors:-i) with surplus earth from foundation, etc</t>
  </si>
  <si>
    <t>Excavation in foundation of building, bridges and other tructures, including dagbelling, dressing, refilling in layers around tructure with excavated earth, watering and ramming lead upto one chain (30 m)lift upto 5 ft (1.5m). 2) a) By Excavator  Ordinary soil</t>
  </si>
  <si>
    <t>Rehandling of earthwork:a) b) Upto a lead of 50 ft. (15 m).</t>
  </si>
  <si>
    <t>Earth Works</t>
  </si>
  <si>
    <t xml:space="preserve">Concrete </t>
  </si>
  <si>
    <t>(a)(iii) Reinforced cement concrete in slab of rafts / strip foundation, base slab of column and retaining walls; etc and footing beams, other structural members other than those mentioned in 6(a) (i)&amp;(ii) above not requiring form work (i.e. horizontal shuttering) complete in all respects:(3) Type C (nominal mix 1: 2: 4)</t>
  </si>
  <si>
    <t>(a) (i) Reinforced cement concrete in roof slab, beams columns lintels, girders and other structural members laid in situ or precast laid in position, or prestressed members cast in situ, complete in all respects:-(3) Type C (nominal mix 1: 2: 4)</t>
  </si>
  <si>
    <t>Providing and laying reinforced cement concrete (including prestressed concrete), using Ordinary Portland Cement / Sulphate resisting cement / Slag cement as may be required; coarse sand and screened graded and washed aggregate, in required shape and design,including forms, moulds, shuttering, lifting, compacting,
curing, rendering and finishing exposed surface, complete
(but excluding the cost of steel reinforcement, its fabrication and placing in position, etc.):-</t>
  </si>
  <si>
    <t>Brickwork</t>
  </si>
  <si>
    <t>Pacca brick work in foundation and plinth in:-i) Cement, sand mortar:-Ratio 1:4</t>
  </si>
  <si>
    <t>Surface Rendering</t>
  </si>
  <si>
    <t>water proofing</t>
  </si>
  <si>
    <t xml:space="preserve">Fabrication of mild steel reinforcement for cement concrete including cutting, bending, laying in position, making joints and fastenings, including cost of binding wire and labour and fastenings, including cost of binding wire and labour
charges for binding of steel reinforcement </t>
  </si>
  <si>
    <t>(b) Deformed bars (Grade-40)</t>
  </si>
  <si>
    <t>('c) Deformed bars (Grade-60)</t>
  </si>
  <si>
    <t>Roofing</t>
  </si>
  <si>
    <t>Providing and laying roof insulation, comprising of single layer of tiles 9"x4½"x1½" (225x113x40 mm) grouted with cement sand mortar 1:3 laid over 2" (50 mm) thick earth (including mud plaster) over thermopore sheet, over polythene sheet 300 gauge over a layer of bitumen, complete in all respects:-ii) Thermopore sheet 1" (25 mm) thick</t>
  </si>
  <si>
    <t>Khuras on roof 2'x2'x6" (600 x 600 x 150 mm)</t>
  </si>
  <si>
    <t>each</t>
  </si>
  <si>
    <t>per cwt</t>
  </si>
  <si>
    <t>Providing and applying wall putty of 2mm thickness over plastered surface (new surface) to prepare the surface even and smooth complete in all respect</t>
  </si>
  <si>
    <t>Distempering:- iii) three coats</t>
  </si>
  <si>
    <t>Mosaic dado or skirting with one part of cement and marble powder in the ratio of 3:1 and two parts of marble chips, laid over ½"(13 mm) thick cement plaster 1:3, including rubbing and polishing, complete with finishing: ii) ½"(13 mm) thick</t>
  </si>
  <si>
    <t>footing F-1</t>
  </si>
  <si>
    <t>footing F-2</t>
  </si>
  <si>
    <t>footing for bbm</t>
  </si>
  <si>
    <t>Total cft</t>
  </si>
  <si>
    <t>Total Cum</t>
  </si>
  <si>
    <t>stem column upto PB C-1</t>
  </si>
  <si>
    <t>plinth beam long side</t>
  </si>
  <si>
    <t>plinth beam shorter side</t>
  </si>
  <si>
    <t>Column C-1</t>
  </si>
  <si>
    <t>Floor beam longer side</t>
  </si>
  <si>
    <t>floor beam shorter side</t>
  </si>
  <si>
    <t>Ground floor slab</t>
  </si>
  <si>
    <t>Spraying termite proofing by using liquid FMC/ Biflex/ Terminex Exin/ Ms Hextar or equivalent @ specified suspension concenterate (SC), Mixing Ability-HEXTAR with Ratio (1:250) = 540 Sft or equivalent approved liquid applying with shower and certificate will be provided by the contractor for 10-years complete in all respect .as approved by the Engineer Incharge</t>
  </si>
  <si>
    <t>Miscellaneous</t>
  </si>
  <si>
    <t>s</t>
  </si>
  <si>
    <t>sft</t>
  </si>
  <si>
    <t>long wall virranda</t>
  </si>
  <si>
    <t>virranda short wall</t>
  </si>
  <si>
    <t>virranda long wall</t>
  </si>
  <si>
    <t>parapit wall</t>
  </si>
  <si>
    <t>plinth protection</t>
  </si>
  <si>
    <t>plinth protection wall</t>
  </si>
  <si>
    <t>Providing and laying flooring with China Verona Marble having uniform texture (Spotless) of required size and specified thickness, with adhesive bond over 3/4" thick bedding of (1:2) cement sand mortor i/c the cost of matching sealer,cutting, grinding and chemical polishing complete in all respect as approved and directed by the Engineer Incharge i) 1/2" thick(12"x12"/12"x24")</t>
  </si>
  <si>
    <t>Cleaning and washing mosaic or marble floor with caustic soda mixture</t>
  </si>
  <si>
    <t>Providing/fixing stair railing consisting of M.S. Box section size 1-1/2"x3" of 16 SWG welded with M.S. flat 1"x1/8" continuously and welded over M.S. square bars 5/8"x5/8" punched in M.S. flat 2 ¾' high @ 5½" c/c fixed in steps of stair I/C painting 3 coats complete</t>
  </si>
  <si>
    <t>Providing and fixing steel windows with openable glazed panels, using beam section for frame 1½"x1"x5/8"x1/8" (40x25x16x3 mm), Z-section for leaves ¾"x1"x¾"x1/8" (20x25x20x3 mm), T-section sashes 1"x1"x1/8" (25x25x3 mm), glass panes, wooden screed for glazing embedded over a thin layer of putty duly screwed with leaves, brass
fittings, holdfast, duly painted, complete in all respects,
including all cost of material and labour, etc. as per
approved design and as directed by the
Engineer-in-charge:-v) glass pane 5 mm thick</t>
  </si>
  <si>
    <t>Providing and Fixing steel grating on windows comprising of ¾” MS square bars of 4"c/c penetrated through punched holes of 3 no Ms flat 2”x3/8” duly welded wiith 2”x2”x3/8" angle iron frame i/c three coat painting complete in all respect as approved by the Engineer incharge</t>
  </si>
  <si>
    <t>Providing and fixing 2.00 ft deep M.Steel Lockers (Wardrobes) consisting of 1-1/4”x1-1/4”x3/16” angle Iron Frame &amp; 1”x1”x1/8” MS Flat for center vertical bracing duly welded with MS sheet 24- SWG Sheet on all Sides, Back &amp; Top and for partitions / Shelves and 1"x1"x1/8" Angle Iron for Leaf Frame duly welded with 18- SWG for Front Door and hinges and locking arragement ,handles duly painted with hammar paint 3-coats complete in all respect as approved by the Engineer Incharge</t>
  </si>
  <si>
    <t>Providing and fixing M.S. sheet hollow pressed frame of doors, windows, C. windows, etc. (chowkat only) of 20 SWG welded with M.S. flat 5"x 2" x 1/8" (127mmx50mmx3mm) M.S. holdfast 9"x1"x1/8" (225mmx25mmx3mm) welded/screwed 4" (100 mm) long iron hinges, including filling chowkat with cement sand mortar 1:8 and embedding holdfast in cement concrete 1:2:4, complete in all respects: double rebate</t>
  </si>
  <si>
    <t>extra by 10%</t>
  </si>
  <si>
    <t>floor</t>
  </si>
  <si>
    <t>ramp</t>
  </si>
  <si>
    <t>:(i) Ratio 1: 4: 8</t>
  </si>
  <si>
    <t>Cement concrete plain including placing, compacting, finishing and curing complete (including screening and washing of stone aggregate)</t>
  </si>
  <si>
    <t>(f) Ratio 1: 2: 4</t>
  </si>
  <si>
    <t>(h) Ratio 1: 3: 6</t>
  </si>
  <si>
    <t>stairs</t>
  </si>
  <si>
    <t>cement concrete in haunches 1:6:12</t>
  </si>
  <si>
    <t>win 1</t>
  </si>
  <si>
    <t>win 2</t>
  </si>
  <si>
    <t>lockers</t>
  </si>
  <si>
    <t>wood work/ aluminium / steel works</t>
  </si>
  <si>
    <t>Flooring</t>
  </si>
  <si>
    <t>Providing and laying 3/8" thick Prepolished Marble skirting/risers having uniform texture (spot less) of size 24"x6" of approved quality and shade with adhesive bond over 3/4" thick (1:2) cement sand mortor complete in all respect i/c the cost of matching sealer to finish the joints as approved and directed by the Engineer Incharge. i) China Verona</t>
  </si>
  <si>
    <t>Providing and laying 3/4" thick full width Prepolished Marble slab for Vanities / Shelves / Treads/Window Cills , having Uniform texture (Spotless) with adhesive bond over 3/4" thick (1:2) cement sand mortor i/c the cost of matching sealer complete in all respects as approved and directed by the Engineer Incharge.i) China Verona</t>
  </si>
  <si>
    <t>Making and fixing 1" (25 mm) thick kail or chir wooden green board with frame.</t>
  </si>
  <si>
    <t>Supplying and filling sand under floor; or plugging in wells.</t>
  </si>
  <si>
    <t>internal building</t>
  </si>
  <si>
    <t>BOQ No</t>
  </si>
  <si>
    <t>CW-1</t>
  </si>
  <si>
    <t>CW-2</t>
  </si>
  <si>
    <t>CW-3</t>
  </si>
  <si>
    <t>CW-4</t>
  </si>
  <si>
    <t>CW-5</t>
  </si>
  <si>
    <t>CW-6</t>
  </si>
  <si>
    <t>CW-7</t>
  </si>
  <si>
    <t>CW-8</t>
  </si>
  <si>
    <t>CW-9</t>
  </si>
  <si>
    <t>CW-10</t>
  </si>
  <si>
    <t>CW-11</t>
  </si>
  <si>
    <t>CW-12</t>
  </si>
  <si>
    <t>CW-13</t>
  </si>
  <si>
    <t>CW-14</t>
  </si>
  <si>
    <t>CW-16</t>
  </si>
  <si>
    <t>CW-17</t>
  </si>
  <si>
    <t>CW-18</t>
  </si>
  <si>
    <t>CW-19</t>
  </si>
  <si>
    <t>CW-20</t>
  </si>
  <si>
    <t>CW-21</t>
  </si>
  <si>
    <t>CW-22</t>
  </si>
  <si>
    <t>CW-23</t>
  </si>
  <si>
    <t>CW-24</t>
  </si>
  <si>
    <t>CW-25</t>
  </si>
  <si>
    <t>CW-26</t>
  </si>
  <si>
    <t>CW-27</t>
  </si>
  <si>
    <t>CW-28</t>
  </si>
  <si>
    <t>CW-29</t>
  </si>
  <si>
    <t>CW-30</t>
  </si>
  <si>
    <t>CW-31</t>
  </si>
  <si>
    <t>CW-32</t>
  </si>
  <si>
    <t>CW-33</t>
  </si>
  <si>
    <t>CW-37</t>
  </si>
  <si>
    <t>CW-38</t>
  </si>
  <si>
    <t>CW-39</t>
  </si>
  <si>
    <t>CW-40</t>
  </si>
  <si>
    <t>CW-41</t>
  </si>
  <si>
    <t>CW-42</t>
  </si>
  <si>
    <t>CW-43</t>
  </si>
  <si>
    <t>CW-44</t>
  </si>
  <si>
    <t>CW-45</t>
  </si>
  <si>
    <t>Supply and erection of tube light, including rod, choke, starter with frame, flexible wire, including connection from ceiling rose, etc., complete. ii) single rod (40 watts) with one choke and one starter.</t>
  </si>
  <si>
    <t>class room</t>
  </si>
  <si>
    <t>Providing and fixing Copper winded ceiling fan made of Pak/Younas/G.F.C or NEECA approved equivalent i/c the cost of necessary cable and hardware for connection as approved and directed by Engineer Incharge. iii) 56" dia</t>
  </si>
  <si>
    <t>Supply and erection of 3/8" (10 mm) dia M.S. bar fan hook,placed at the time of casting of slab.</t>
  </si>
  <si>
    <t xml:space="preserve">P/F wall mounted DB (Distribution Board) made with 16SWG Sheet (Recessded/Surface mounted Type), Powder coated Paint, i/c the cost of Lock, Indication lights,Thimble, Copper Comb, Wiring, Netural &amp; Earth Bar, Door Earthing, Digital Voltmeter,Digital Ammeter,Volt Selector Switch,Ammeter selector switch,Current Transformers and Controles Complete in all respect as approved and directed by the Engineer Incharge (Breakers will be Paid Separately).(i) 20~60A </t>
  </si>
  <si>
    <t>p.cft</t>
  </si>
  <si>
    <t>Suppling,Installation and comissioning of MCB (Miniature Circuit Breaker) of specified rating made of LEGRAND FRANCE/ GE U.S.A / SCHNEIDER GERMANY /SIEMEN GERMAN/TERASAKI JAPAN/ ABB SWITZERLAND in prelaid DBs and Panels i/c the cost of screwes,necessary wire complete in all respect as approved and directed by the Engineer</t>
  </si>
  <si>
    <t>(ii) 6-40 Amp (6 KA)</t>
  </si>
  <si>
    <t>(iii) 6-63 Amp (10 KA)</t>
  </si>
  <si>
    <t>Supplying ,Installation and commissioning of MCCB (Moulded Case Circuit Breaker) of specified rating made of LEGRAND FRANCE/ GE U.S.A / SCHNEIDER GERMANY / TERASAKI JAPAN/SIEMEN/ABB SWITZERLAND (with fixed Thermal-Magnetic Trip ) in prelaid DBs and Panels i/c the cost of screws, necessary wire complete in all respect as approved and directed by the Engineer Incharge.</t>
  </si>
  <si>
    <t>(ii) 15-100 Amp (10 KA,15KA)</t>
  </si>
  <si>
    <t>(i) 15-63 Amp(7.5 KA)</t>
  </si>
  <si>
    <t xml:space="preserve">P/F floor mounted Electric Panel board of required depth and size, fabricarted with 14SWG M.S sheet (Indoor/Outdoor Type),derusting, zinc Phosphated, finish with electro static powder coating in approved colour i/c the cost of Lock, Indication lights, Brass glands, Netural &amp; Earth bar, Digital volt meter/ Amp meter, Slector switchs, Current Transformers, Controles, Channels, Copper bus bars of specified capacity ,Door Earthing, complete in all respects as approved and directed by theEngineer Incharge (Breakers will be Paid Separately).i) LT Switchboards
a) 2.50 Ft deep
(i)250~600A </t>
  </si>
  <si>
    <t>Supply and erection of single core PVC insulated copper conductor cables, in prelaid PVC pipe/M.S. conduit/G.I pipe/wooden strip batten/wooden casing an capping/G.I. wire/trenches (rate for cables only):</t>
  </si>
  <si>
    <t>v) 7/1.12 mm (7/0.044")</t>
  </si>
  <si>
    <t>per M</t>
  </si>
  <si>
    <t>Earthing of iron clad/aluminum switches, etc. with G.I. wire no. 8 SWG in G.I. pipe 15 mm (½") dia, recessed or on surface of wall and floor, complete with 1.5 metre long G.I. pipe, 50 mm (2") dia with reducing socket 4 to 5 metre below ground level, and 2 metre away from building plinth.</t>
  </si>
  <si>
    <t>job</t>
  </si>
  <si>
    <t>P/F PVC double layer Switch kit Face plate with specified switch holes i/c the cost of switches / sockets / dimmer made of Hi-Life / Bush / Schenider, screws complete as approved and directed by the Engineer Incharge</t>
  </si>
  <si>
    <t>(ii) 05 Gange</t>
  </si>
  <si>
    <t>(iv) Three pin Light Plug 10/13 Amp</t>
  </si>
  <si>
    <t>(vi) Fan Dimme</t>
  </si>
  <si>
    <t>(vii) Bell push</t>
  </si>
  <si>
    <t>Providing and fixing DB/Panel accessories of required rating and size i/c copper screws of approved brand Complete in all respect as approved and directed by the Engineer Incharge.</t>
  </si>
  <si>
    <t>(vi) Push Button ON/OFF (Make: Schneider/Himal/Eqv.)</t>
  </si>
  <si>
    <t>Supply and erection of single core PVC insulated copper  conductor cables, in prelaid PVC pipe/M.S. conduit/G.I pipe/wooden strip batten/wooden casing an capping/G.I. wire/trenches (rate for cables only):-</t>
  </si>
  <si>
    <t>a) 250/440 volts, PVC insulated:</t>
  </si>
  <si>
    <t>i) 3/0.74 mm (3/0.029")</t>
  </si>
  <si>
    <t>ii) 3/0.91 mm (3/0.036")</t>
  </si>
  <si>
    <t>m</t>
  </si>
  <si>
    <t xml:space="preserve">Total </t>
  </si>
  <si>
    <t>Total</t>
  </si>
  <si>
    <t>Class Rooms Electrical</t>
  </si>
  <si>
    <t>Toilets Block Civil Work</t>
  </si>
  <si>
    <t>Toilet Block Civil Work Measurement Sheet</t>
  </si>
  <si>
    <t>Class Rooms Electrical Measurement Sheet</t>
  </si>
  <si>
    <t>Class Rooms Civil Works Measurement Sheet</t>
  </si>
  <si>
    <t>Providing and laying superb quality Ceramic tiles dado of Master
brand of specified size,Glossy/Matt/Texture skirting/dado of approved
Color and Shade with adhesive bond over 1/2"thick (1:2) cement
plaster i/c the cost of sealer for finishing the joints i/c cutting grinding
complete in all respects as approved and directed by the Engineer
Incharge. iii) 6"x6"</t>
  </si>
  <si>
    <t>Providing and laying superb quality Ceramic tile floors of Master
brand of specified size,Glossy/Matt/Texture of approved Color and
Shade as per approved design with adhesive bond, over 3/4" thick
(1;2) cement sand plaster i/c the cost of sealer for finishing the joints
i/c cutting grinding complete in all respects and as approved and
directed by the Engineer Incharge. iii) 6"x6"</t>
  </si>
  <si>
    <t>Providing and fixing 1-1/2" thick G.I sheet forged door comprising of G.I pressed double skin pannelled sheet of 22 SWG in specified width of rails, Styles and panels pressed on both sides of fillet (Honey Comb paper), dully fixed in chowkat with Archtrative on one side, with heavy duty 4 No. steel hinges i/c M.S Tower bolt 9" long, M.S Sliding bolt 12" long, Rowel bolt for Hold Fasts, duly powder coated paint and punching of required holes as approved and directed by the Engineer Incharge</t>
  </si>
  <si>
    <t>External Development</t>
  </si>
  <si>
    <t>Providing and fitting glazed earthen ware water closet, squatter type (Orisa pattern), combined with foot rest.</t>
  </si>
  <si>
    <t>Class Rooms Plumbing</t>
  </si>
  <si>
    <t>Providing and fitting glazed earthen ware wash hand basin /vanity 56x40 cm (22"x16") including bracket set, waste pipe and waste coupling, etc.) white, with pedestal</t>
  </si>
  <si>
    <t>Providing and fixing CP bath Room Set made of Sonex/Master/Faisal comprising of 3-No Tee stop cocks, lever type Basin Mixer, double Bib Cock, open wall shower, Muslim shower,waste coupling and bottle trap etc. complete in all respect as approved and directed by the Engineer incharge.</t>
  </si>
  <si>
    <t>i) 3 No Tee Stop Cock (set)</t>
  </si>
  <si>
    <t>ii) Double Bib Cock</t>
  </si>
  <si>
    <t>v) Muslim shower</t>
  </si>
  <si>
    <t>vi) Waste Coupling</t>
  </si>
  <si>
    <t>Providing and hoisting vertical/ horizontal type storage tank of required capacity made of rotationally molded from (HDPE), double ply polyethelene of approved manufacturer i/c cost of making connection for inlet/outlet pipe, float valve i/c all cost of specials&amp; labour complete in all respect as approved and directed by the Engineer Incharge.</t>
  </si>
  <si>
    <t>Per litter</t>
  </si>
  <si>
    <t>Providing/fixing U-shape 1-1/4" dia Stainless Steel Grab bar of 14 SWG thickness and specified length for safety grip i/c the cost of Stainless Steel brackets,rawal plugs and hardware as approved and directed by Engineer Incharge.) 15" long</t>
  </si>
  <si>
    <t>Providing and Fixing of SS 304 Floor Drain, complete in all respect as approved and directed by Engineer Incharge.  4" dia</t>
  </si>
  <si>
    <t>Providing and fixing 6" thick R.C.C. manhole cover with tee shaped C.I. frame of 22" I/d (frame weighing 37.324 Kg. or one maund as per Standard drawing STD/PD No. 6, of 1977, complete in all respect.</t>
  </si>
  <si>
    <t>per set</t>
  </si>
  <si>
    <t>Providing, laying, cutting, jointing, testing and disinfecting PVC/ uPVC pipe line with `B' Class working pressure pipe, in trenches, complete in all respects:-</t>
  </si>
  <si>
    <t>a) 3" i/d (75 mm)</t>
  </si>
  <si>
    <t>b) 4" i/d (100 mm)</t>
  </si>
  <si>
    <t>d) 6" i/d (150 mm)</t>
  </si>
  <si>
    <t>M</t>
  </si>
  <si>
    <t>Providing, laying, cutting, jointing, testing and disinfecting High Density Polyethylene Pipe (HDPE-100) working presure pipe, Beta/ Dadex/ Popular/ IIL or equivalent including the cost of specials, in trenches, as approved &amp; directed by the engineer incharge, complete in all respects.</t>
  </si>
  <si>
    <t>e) PN-16 (SDR-11)</t>
  </si>
  <si>
    <t>25 mm</t>
  </si>
  <si>
    <t>32 mm</t>
  </si>
  <si>
    <t>External development</t>
  </si>
  <si>
    <t>ground</t>
  </si>
  <si>
    <t xml:space="preserve"> Providing and laying topping of cement concrete 1:2:4, g) 2½"(62 mm) thick</t>
  </si>
  <si>
    <t>Supplying and Fixing Polyethylene Water Tank made from food grade FDA Certified raw material, 3 layers UV stablized, inert with water, anti-fungus and anti-bacterial and have a service life of more than 10 years : 200 gallons (Horizontal)</t>
  </si>
  <si>
    <t>NSI</t>
  </si>
  <si>
    <t>Distempering New Surface:- iii) three coats</t>
  </si>
  <si>
    <t>Distempering New Surface:) old surface:-i) two coats</t>
  </si>
  <si>
    <t>Providing and fixing marble strip of any shade for dividing the mosaic flooring into panels a) s Size 1½" x 3
/8" (40 x 10 mm)</t>
  </si>
  <si>
    <t>CLASS ROOMS CIVIL WORKS</t>
  </si>
  <si>
    <t>CLASS ROOMS ELECTRICAL WORKS</t>
  </si>
  <si>
    <t>EXTERNAL DEVELOPMWNT</t>
  </si>
  <si>
    <t>PLUMBING</t>
  </si>
  <si>
    <t>ELECTRICAL WORK</t>
  </si>
  <si>
    <t>Net Total A</t>
  </si>
  <si>
    <t>Total B</t>
  </si>
  <si>
    <t>NET TOTAL C</t>
  </si>
  <si>
    <t>NET Total  D</t>
  </si>
  <si>
    <t>NET Total  E</t>
  </si>
  <si>
    <t>toilets</t>
  </si>
  <si>
    <t>Distempering:-b) old surface:-ii) two coats</t>
  </si>
  <si>
    <t>SQM</t>
  </si>
  <si>
    <t>Scraping:-a) White wash or colour wash.</t>
  </si>
  <si>
    <t>Rehab works</t>
  </si>
  <si>
    <t>Dismantling cement concrete plain 1:4:8.</t>
  </si>
  <si>
    <t>CUM</t>
  </si>
  <si>
    <t>Dismantling cement concrete plain 1:3:6.</t>
  </si>
  <si>
    <t>Dismantling cement concrete 1:2:4 plain</t>
  </si>
  <si>
    <t>Dismantling cement concrete reinforced Separating reinforcement from concrete,
cleaning and straightening the same</t>
  </si>
  <si>
    <t>a) Dismantling 1st class tile roofing.</t>
  </si>
  <si>
    <t>Removing ventilators and wooden sunshade, etc</t>
  </si>
  <si>
    <t>Dismantling brick work in lime or cement mortar</t>
  </si>
  <si>
    <t>Providing and laying R.C.C. pipe sewers, moulded with cement concrete 4000 psi conforming to ASTM
Specification C-76-20, Class II. Wall B, including carriage
of pipe from factory to site of work, lowering in trenches to
correct alignment and grade, jointing with rubber ring,
cutting pipes where necessary, testing, etc., complete.</t>
  </si>
  <si>
    <t>Total F</t>
  </si>
  <si>
    <t>GRAND TOTAL A+B+C+D+E+F</t>
  </si>
  <si>
    <t>MAIN SUMMARY</t>
  </si>
  <si>
    <t>S.No</t>
  </si>
  <si>
    <t>Description</t>
  </si>
  <si>
    <t>Schedule Cost
(Rs.)</t>
  </si>
  <si>
    <t>CIVIL WORKS</t>
  </si>
  <si>
    <t xml:space="preserve"> ELECTRICAL WORKS</t>
  </si>
  <si>
    <t>United Nations High Commissioner for Refugees</t>
  </si>
  <si>
    <t xml:space="preserve">GBPS Mian Noor Tehsil Fateh Jang District Attock
Construction of 01 No. Additional C/Room &amp; Rehabilitation of Existing Building </t>
  </si>
  <si>
    <t>CW-15</t>
  </si>
  <si>
    <t>CW-34</t>
  </si>
  <si>
    <t>CW-35</t>
  </si>
  <si>
    <t>CW-36</t>
  </si>
  <si>
    <t>EW-1</t>
  </si>
  <si>
    <t>EW-2</t>
  </si>
  <si>
    <t>EW-3</t>
  </si>
  <si>
    <t>EW-4</t>
  </si>
  <si>
    <t>EW-5</t>
  </si>
  <si>
    <t>EW-6</t>
  </si>
  <si>
    <t>EW-7</t>
  </si>
  <si>
    <t>EW-8</t>
  </si>
  <si>
    <t>EW-9</t>
  </si>
  <si>
    <t>EW-10</t>
  </si>
  <si>
    <t>EW-11</t>
  </si>
  <si>
    <t>EW-12</t>
  </si>
  <si>
    <t>EW-13</t>
  </si>
  <si>
    <t>EW-14</t>
  </si>
  <si>
    <t>EW-15</t>
  </si>
  <si>
    <t>EW-16</t>
  </si>
  <si>
    <t>EW-17</t>
  </si>
  <si>
    <t>EW-18</t>
  </si>
  <si>
    <t>EW-19</t>
  </si>
  <si>
    <t>EW-20</t>
  </si>
  <si>
    <t>EW-21</t>
  </si>
  <si>
    <t>EW-22</t>
  </si>
  <si>
    <t>EW-23</t>
  </si>
  <si>
    <t>EW-24</t>
  </si>
  <si>
    <t>EW-25</t>
  </si>
  <si>
    <t>ED-1</t>
  </si>
  <si>
    <t>ED-2</t>
  </si>
  <si>
    <t>ED-3</t>
  </si>
  <si>
    <t>ED-4</t>
  </si>
  <si>
    <t>ED-5</t>
  </si>
  <si>
    <t>ED-6</t>
  </si>
  <si>
    <t>ED-7</t>
  </si>
  <si>
    <t>ED-8</t>
  </si>
  <si>
    <t>ED-9</t>
  </si>
  <si>
    <t>ED-10</t>
  </si>
  <si>
    <t>ED-11</t>
  </si>
  <si>
    <t>ED-12</t>
  </si>
  <si>
    <t>ED-13</t>
  </si>
  <si>
    <t>ED-14</t>
  </si>
  <si>
    <t>ED-15</t>
  </si>
  <si>
    <t>ED-16</t>
  </si>
  <si>
    <t>ED-17</t>
  </si>
  <si>
    <t>ED-18</t>
  </si>
  <si>
    <t>ED-19</t>
  </si>
  <si>
    <t>ED-20</t>
  </si>
  <si>
    <t>ED-21</t>
  </si>
  <si>
    <t>ED-22</t>
  </si>
  <si>
    <t>ED-23</t>
  </si>
  <si>
    <t>ED-24</t>
  </si>
  <si>
    <t>ED-25</t>
  </si>
  <si>
    <t>ED-26</t>
  </si>
  <si>
    <t>ED-27</t>
  </si>
  <si>
    <t>ED-28</t>
  </si>
  <si>
    <t>ED-29</t>
  </si>
  <si>
    <t>ED-30</t>
  </si>
  <si>
    <t>ED-31</t>
  </si>
  <si>
    <t>ED-32</t>
  </si>
  <si>
    <t>ED-33</t>
  </si>
  <si>
    <t>ED-34</t>
  </si>
  <si>
    <t>PL-1</t>
  </si>
  <si>
    <t>PL-2</t>
  </si>
  <si>
    <t>PL-3</t>
  </si>
  <si>
    <t>PL-4</t>
  </si>
  <si>
    <t>PL-5</t>
  </si>
  <si>
    <t>PL-6</t>
  </si>
  <si>
    <t>PL-7</t>
  </si>
  <si>
    <t>PL-8</t>
  </si>
  <si>
    <t>PL-9</t>
  </si>
  <si>
    <t>PL-10</t>
  </si>
  <si>
    <t>PL-11</t>
  </si>
  <si>
    <t>PL-12</t>
  </si>
  <si>
    <t>PL-13</t>
  </si>
  <si>
    <t>PL-14</t>
  </si>
  <si>
    <t>PL-15</t>
  </si>
  <si>
    <t>PL-16</t>
  </si>
  <si>
    <t>PL-17</t>
  </si>
  <si>
    <t>PL-18</t>
  </si>
  <si>
    <t>PL-19</t>
  </si>
  <si>
    <t>PL-20</t>
  </si>
  <si>
    <t>REH-1</t>
  </si>
  <si>
    <t>REH-7</t>
  </si>
  <si>
    <t>REH-3</t>
  </si>
  <si>
    <t>REH-8</t>
  </si>
  <si>
    <t>REH-4</t>
  </si>
  <si>
    <t>REH-2</t>
  </si>
  <si>
    <t>REH-5</t>
  </si>
  <si>
    <t>REH-6</t>
  </si>
  <si>
    <t>REH-9</t>
  </si>
  <si>
    <t>REH-10</t>
  </si>
  <si>
    <t>REH-11</t>
  </si>
  <si>
    <t>REH-12</t>
  </si>
  <si>
    <t>REH-13</t>
  </si>
  <si>
    <t>REH-14</t>
  </si>
  <si>
    <t>CLASS ROOMS</t>
  </si>
  <si>
    <t>TOILET BLOCK</t>
  </si>
  <si>
    <t>TOTAL "A"</t>
  </si>
  <si>
    <t>ELECTRICAL</t>
  </si>
  <si>
    <t>TOTAL "B"</t>
  </si>
  <si>
    <t>C</t>
  </si>
  <si>
    <t>TOTAL "C"</t>
  </si>
  <si>
    <t>TOTAL COST "A+B+C"</t>
  </si>
  <si>
    <t>T-CW-1</t>
  </si>
  <si>
    <t>T-CW-2</t>
  </si>
  <si>
    <t>T-CW-3</t>
  </si>
  <si>
    <t>T-CW-4</t>
  </si>
  <si>
    <t>T-CW-5</t>
  </si>
  <si>
    <t>T-CW-6</t>
  </si>
  <si>
    <t>T-CW-7</t>
  </si>
  <si>
    <t>T-CW-8</t>
  </si>
  <si>
    <t>T-CW-9</t>
  </si>
  <si>
    <t>T-CW-10</t>
  </si>
  <si>
    <t>T-CW-11</t>
  </si>
  <si>
    <t>T-CW-12</t>
  </si>
  <si>
    <t>T-CW-13</t>
  </si>
  <si>
    <t>T-CW-14</t>
  </si>
  <si>
    <t>T-CW-15</t>
  </si>
  <si>
    <t>T-CW-16</t>
  </si>
  <si>
    <t>T-CW-17</t>
  </si>
  <si>
    <t>T-CW-18</t>
  </si>
  <si>
    <t>T-CW-19</t>
  </si>
  <si>
    <t>T-CW-20</t>
  </si>
  <si>
    <t>T-CW-21</t>
  </si>
  <si>
    <t>T-CW-22</t>
  </si>
  <si>
    <t>T-CW-23</t>
  </si>
  <si>
    <t>T-CW-24</t>
  </si>
  <si>
    <t>T-CW-25</t>
  </si>
  <si>
    <t>T-CW-26</t>
  </si>
  <si>
    <t>T-CW-27</t>
  </si>
  <si>
    <t>T-CW-28</t>
  </si>
  <si>
    <t>T-CW-29</t>
  </si>
  <si>
    <t>T-CW-30</t>
  </si>
  <si>
    <t>T-CW-31</t>
  </si>
  <si>
    <t>T-CW-32</t>
  </si>
  <si>
    <t>T-CW-33</t>
  </si>
  <si>
    <t>T-CW-34</t>
  </si>
  <si>
    <t xml:space="preserve">PROJECT COST = PKR                   </t>
  </si>
</sst>
</file>

<file path=xl/styles.xml><?xml version="1.0" encoding="utf-8"?>
<styleSheet xmlns="http://schemas.openxmlformats.org/spreadsheetml/2006/main">
  <numFmts count="4">
    <numFmt numFmtId="43" formatCode="_(* #,##0.00_);_(* \(#,##0.00\);_(* &quot;-&quot;??_);_(@_)"/>
    <numFmt numFmtId="164" formatCode="0.000"/>
    <numFmt numFmtId="165" formatCode="_(* #,##0_);_(* \(#,##0\);_(* &quot;-&quot;??_);_(@_)"/>
    <numFmt numFmtId="166" formatCode="0.0000"/>
  </numFmts>
  <fonts count="19">
    <font>
      <sz val="11"/>
      <color theme="1"/>
      <name val="Calibri"/>
      <family val="2"/>
      <scheme val="minor"/>
    </font>
    <font>
      <b/>
      <sz val="11"/>
      <color theme="1"/>
      <name val="Calibri"/>
      <family val="2"/>
      <scheme val="minor"/>
    </font>
    <font>
      <b/>
      <u/>
      <sz val="12"/>
      <color theme="1"/>
      <name val="Calibri"/>
      <family val="2"/>
      <scheme val="minor"/>
    </font>
    <font>
      <b/>
      <sz val="12"/>
      <color theme="1"/>
      <name val="Calibri"/>
      <family val="2"/>
      <scheme val="minor"/>
    </font>
    <font>
      <b/>
      <sz val="14"/>
      <color theme="1"/>
      <name val="Calibri"/>
      <family val="2"/>
      <scheme val="minor"/>
    </font>
    <font>
      <sz val="12"/>
      <color theme="1"/>
      <name val="Calibri"/>
      <family val="2"/>
      <scheme val="minor"/>
    </font>
    <font>
      <sz val="11"/>
      <color theme="1"/>
      <name val="Calibri"/>
      <family val="2"/>
      <scheme val="minor"/>
    </font>
    <font>
      <b/>
      <sz val="12"/>
      <color theme="1"/>
      <name val="Arial"/>
      <family val="2"/>
    </font>
    <font>
      <sz val="10"/>
      <name val="Arial"/>
      <family val="2"/>
    </font>
    <font>
      <sz val="12"/>
      <color theme="1"/>
      <name val="Arial"/>
      <family val="2"/>
    </font>
    <font>
      <sz val="26"/>
      <name val="Arial"/>
      <family val="2"/>
    </font>
    <font>
      <b/>
      <sz val="26"/>
      <name val="Arial Black"/>
      <family val="2"/>
    </font>
    <font>
      <b/>
      <sz val="20"/>
      <name val="Arial Black"/>
      <family val="2"/>
    </font>
    <font>
      <b/>
      <u/>
      <sz val="26"/>
      <name val="Arial"/>
      <family val="2"/>
    </font>
    <font>
      <b/>
      <u/>
      <sz val="36"/>
      <name val="Arial"/>
      <family val="2"/>
    </font>
    <font>
      <b/>
      <u/>
      <sz val="16"/>
      <name val="Times New Roman"/>
      <family val="1"/>
    </font>
    <font>
      <b/>
      <u/>
      <sz val="26"/>
      <name val="Times New Roman"/>
      <family val="1"/>
    </font>
    <font>
      <b/>
      <sz val="10"/>
      <name val="Arial"/>
      <family val="2"/>
    </font>
    <font>
      <sz val="8"/>
      <name val="Calibri"/>
      <family val="2"/>
      <scheme val="minor"/>
    </font>
  </fonts>
  <fills count="5">
    <fill>
      <patternFill patternType="none"/>
    </fill>
    <fill>
      <patternFill patternType="gray125"/>
    </fill>
    <fill>
      <patternFill patternType="solid">
        <fgColor theme="3" tint="0.39997558519241921"/>
        <bgColor indexed="64"/>
      </patternFill>
    </fill>
    <fill>
      <patternFill patternType="solid">
        <fgColor theme="0"/>
        <bgColor indexed="64"/>
      </patternFill>
    </fill>
    <fill>
      <patternFill patternType="solid">
        <fgColor indexed="9"/>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43" fontId="6" fillId="0" borderId="0" applyFont="0" applyFill="0" applyBorder="0" applyAlignment="0" applyProtection="0"/>
    <xf numFmtId="43" fontId="8" fillId="0" borderId="0" applyFont="0" applyFill="0" applyBorder="0" applyAlignment="0" applyProtection="0"/>
    <xf numFmtId="0" fontId="8" fillId="0" borderId="0"/>
  </cellStyleXfs>
  <cellXfs count="143">
    <xf numFmtId="0" fontId="0" fillId="0" borderId="0" xfId="0"/>
    <xf numFmtId="0" fontId="0" fillId="0" borderId="1" xfId="0" applyBorder="1"/>
    <xf numFmtId="0" fontId="0" fillId="0" borderId="1" xfId="0" applyBorder="1" applyAlignment="1">
      <alignment vertical="center" wrapText="1"/>
    </xf>
    <xf numFmtId="0" fontId="0" fillId="0" borderId="1" xfId="0" applyBorder="1" applyAlignment="1">
      <alignment horizontal="center" vertical="center"/>
    </xf>
    <xf numFmtId="0" fontId="0" fillId="0" borderId="0" xfId="0" applyAlignment="1">
      <alignment horizontal="center" vertical="center"/>
    </xf>
    <xf numFmtId="0" fontId="0" fillId="0" borderId="1" xfId="0" applyBorder="1" applyAlignment="1">
      <alignment wrapText="1"/>
    </xf>
    <xf numFmtId="0" fontId="0" fillId="0" borderId="0" xfId="0" applyAlignment="1">
      <alignment wrapText="1"/>
    </xf>
    <xf numFmtId="0" fontId="0" fillId="0" borderId="4" xfId="0" applyBorder="1"/>
    <xf numFmtId="0" fontId="2" fillId="0" borderId="5" xfId="0" applyFont="1" applyBorder="1" applyAlignment="1">
      <alignment horizontal="center" vertical="center" wrapText="1"/>
    </xf>
    <xf numFmtId="0" fontId="0" fillId="0" borderId="5" xfId="0" applyBorder="1"/>
    <xf numFmtId="0" fontId="0" fillId="0" borderId="6" xfId="0" applyBorder="1"/>
    <xf numFmtId="0" fontId="2" fillId="0" borderId="5" xfId="0" applyFont="1" applyBorder="1" applyAlignment="1">
      <alignment horizontal="center" vertical="center"/>
    </xf>
    <xf numFmtId="0" fontId="0" fillId="0" borderId="5" xfId="0" applyBorder="1" applyAlignment="1">
      <alignment horizontal="center" vertical="center"/>
    </xf>
    <xf numFmtId="0" fontId="2" fillId="0" borderId="12" xfId="0" applyFont="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0" fillId="0" borderId="2" xfId="0" applyBorder="1" applyAlignment="1">
      <alignment horizontal="center" vertical="center" wrapText="1"/>
    </xf>
    <xf numFmtId="0" fontId="0" fillId="0" borderId="7" xfId="0" applyBorder="1" applyAlignment="1">
      <alignment horizontal="center" vertical="center" wrapText="1"/>
    </xf>
    <xf numFmtId="4" fontId="0" fillId="0" borderId="1" xfId="0" applyNumberFormat="1" applyBorder="1"/>
    <xf numFmtId="0" fontId="1" fillId="0" borderId="5" xfId="0" applyFont="1" applyBorder="1" applyAlignment="1">
      <alignment horizontal="center" vertical="center" wrapText="1"/>
    </xf>
    <xf numFmtId="0" fontId="1" fillId="0" borderId="1" xfId="0" applyFont="1" applyBorder="1" applyAlignment="1">
      <alignment horizontal="center" vertical="center"/>
    </xf>
    <xf numFmtId="2" fontId="0" fillId="0" borderId="1" xfId="0" applyNumberFormat="1" applyBorder="1"/>
    <xf numFmtId="2" fontId="0" fillId="0" borderId="3" xfId="0" applyNumberFormat="1" applyBorder="1" applyAlignment="1">
      <alignment horizontal="center" vertical="center"/>
    </xf>
    <xf numFmtId="2" fontId="0" fillId="0" borderId="1" xfId="0" applyNumberFormat="1" applyBorder="1" applyAlignment="1">
      <alignment horizontal="center" vertical="center"/>
    </xf>
    <xf numFmtId="0" fontId="0" fillId="0" borderId="6" xfId="0" applyBorder="1" applyAlignment="1">
      <alignment horizontal="center" vertical="center"/>
    </xf>
    <xf numFmtId="0" fontId="0" fillId="0" borderId="1" xfId="0" applyBorder="1" applyAlignment="1">
      <alignment horizontal="center" vertical="center" wrapText="1"/>
    </xf>
    <xf numFmtId="4" fontId="0" fillId="0" borderId="1" xfId="0" applyNumberFormat="1" applyBorder="1" applyAlignment="1">
      <alignment horizontal="center" vertical="center"/>
    </xf>
    <xf numFmtId="4" fontId="0" fillId="0" borderId="0" xfId="0" applyNumberFormat="1" applyAlignment="1">
      <alignment horizontal="center" vertical="center"/>
    </xf>
    <xf numFmtId="0" fontId="0" fillId="0" borderId="7" xfId="0" applyBorder="1" applyAlignment="1">
      <alignment horizontal="center" vertical="center"/>
    </xf>
    <xf numFmtId="2" fontId="0" fillId="0" borderId="7" xfId="0" applyNumberFormat="1" applyBorder="1" applyAlignment="1">
      <alignment horizontal="center" vertical="center"/>
    </xf>
    <xf numFmtId="4" fontId="0" fillId="0" borderId="2" xfId="0" applyNumberFormat="1" applyBorder="1" applyAlignment="1">
      <alignment horizontal="center" vertical="center"/>
    </xf>
    <xf numFmtId="2" fontId="0" fillId="0" borderId="5" xfId="0" applyNumberFormat="1" applyBorder="1" applyAlignment="1">
      <alignment horizontal="center" vertical="center"/>
    </xf>
    <xf numFmtId="4" fontId="0" fillId="0" borderId="5" xfId="0" applyNumberFormat="1" applyBorder="1" applyAlignment="1">
      <alignment horizontal="center" vertical="center"/>
    </xf>
    <xf numFmtId="2" fontId="0" fillId="0" borderId="6" xfId="0" applyNumberFormat="1" applyBorder="1"/>
    <xf numFmtId="2" fontId="0" fillId="0" borderId="2" xfId="0" applyNumberFormat="1" applyBorder="1" applyAlignment="1">
      <alignment horizontal="center" vertical="center"/>
    </xf>
    <xf numFmtId="0" fontId="0" fillId="0" borderId="0" xfId="0" applyAlignment="1">
      <alignment horizontal="center" vertical="center" wrapText="1"/>
    </xf>
    <xf numFmtId="0" fontId="0" fillId="0" borderId="3" xfId="0" applyBorder="1" applyAlignment="1">
      <alignment horizontal="center" vertical="center" wrapText="1"/>
    </xf>
    <xf numFmtId="0" fontId="3" fillId="0" borderId="1" xfId="0" applyFont="1" applyBorder="1" applyAlignment="1">
      <alignment horizontal="center" vertical="center" wrapText="1"/>
    </xf>
    <xf numFmtId="0" fontId="1" fillId="0" borderId="0" xfId="0" applyFont="1"/>
    <xf numFmtId="0" fontId="2" fillId="0" borderId="1" xfId="0" applyFont="1" applyBorder="1" applyAlignment="1">
      <alignment horizontal="center" vertical="center"/>
    </xf>
    <xf numFmtId="2" fontId="1" fillId="0" borderId="1" xfId="0" applyNumberFormat="1" applyFont="1" applyBorder="1" applyAlignment="1">
      <alignment horizontal="center" vertical="center"/>
    </xf>
    <xf numFmtId="0" fontId="0" fillId="0" borderId="5" xfId="0" applyBorder="1" applyAlignment="1">
      <alignment horizontal="center" vertical="center" wrapText="1"/>
    </xf>
    <xf numFmtId="0" fontId="4" fillId="0" borderId="1" xfId="0" applyFont="1" applyBorder="1" applyAlignment="1">
      <alignment horizontal="center" vertical="center"/>
    </xf>
    <xf numFmtId="4" fontId="0" fillId="0" borderId="0" xfId="0" applyNumberFormat="1" applyAlignment="1">
      <alignment vertical="center"/>
    </xf>
    <xf numFmtId="0" fontId="1" fillId="0" borderId="1" xfId="0" applyFont="1" applyBorder="1"/>
    <xf numFmtId="0" fontId="2" fillId="0" borderId="1" xfId="0" applyFont="1" applyBorder="1" applyAlignment="1">
      <alignment horizontal="center" vertical="center" wrapText="1"/>
    </xf>
    <xf numFmtId="0" fontId="5" fillId="0" borderId="1" xfId="0" applyFont="1" applyBorder="1" applyAlignment="1">
      <alignment horizontal="center" vertical="center" wrapText="1"/>
    </xf>
    <xf numFmtId="0" fontId="7" fillId="0" borderId="1" xfId="0" applyFont="1" applyBorder="1" applyAlignment="1">
      <alignment horizontal="center" vertical="center"/>
    </xf>
    <xf numFmtId="43" fontId="7" fillId="0" borderId="1" xfId="1" applyFont="1" applyBorder="1" applyAlignment="1">
      <alignment horizontal="center" vertical="center" wrapText="1"/>
    </xf>
    <xf numFmtId="3" fontId="7" fillId="0" borderId="1" xfId="2" applyNumberFormat="1" applyFont="1" applyBorder="1" applyAlignment="1">
      <alignment horizontal="center" vertical="center" wrapText="1"/>
    </xf>
    <xf numFmtId="165" fontId="9" fillId="0" borderId="1" xfId="1" applyNumberFormat="1" applyFont="1" applyBorder="1" applyAlignment="1">
      <alignment vertical="center"/>
    </xf>
    <xf numFmtId="165" fontId="7" fillId="0" borderId="1" xfId="1" applyNumberFormat="1" applyFont="1" applyBorder="1" applyAlignment="1">
      <alignment vertical="center"/>
    </xf>
    <xf numFmtId="43" fontId="1" fillId="0" borderId="1" xfId="1" applyFont="1" applyBorder="1" applyAlignment="1">
      <alignment horizontal="center" vertical="center"/>
    </xf>
    <xf numFmtId="0" fontId="1" fillId="0" borderId="2" xfId="0" applyFont="1" applyBorder="1" applyAlignment="1">
      <alignment horizontal="center" vertical="center" wrapText="1"/>
    </xf>
    <xf numFmtId="0" fontId="1" fillId="0" borderId="2" xfId="0" applyFont="1" applyBorder="1" applyAlignment="1">
      <alignment horizontal="center" vertical="center"/>
    </xf>
    <xf numFmtId="0" fontId="8" fillId="2" borderId="0" xfId="3" applyFill="1"/>
    <xf numFmtId="0" fontId="8" fillId="0" borderId="0" xfId="3"/>
    <xf numFmtId="0" fontId="8" fillId="3" borderId="0" xfId="3" applyFill="1"/>
    <xf numFmtId="0" fontId="10" fillId="2" borderId="0" xfId="3" applyFont="1" applyFill="1"/>
    <xf numFmtId="0" fontId="10" fillId="3" borderId="0" xfId="3" applyFont="1" applyFill="1"/>
    <xf numFmtId="0" fontId="11" fillId="4" borderId="0" xfId="3" applyFont="1" applyFill="1" applyAlignment="1">
      <alignment horizontal="center" wrapText="1"/>
    </xf>
    <xf numFmtId="0" fontId="11" fillId="4" borderId="0" xfId="3" applyFont="1" applyFill="1" applyAlignment="1">
      <alignment horizontal="center"/>
    </xf>
    <xf numFmtId="0" fontId="10" fillId="0" borderId="0" xfId="3" applyFont="1"/>
    <xf numFmtId="0" fontId="12" fillId="4" borderId="0" xfId="3" applyFont="1" applyFill="1" applyAlignment="1">
      <alignment horizontal="center"/>
    </xf>
    <xf numFmtId="0" fontId="15" fillId="4" borderId="0" xfId="3" applyFont="1" applyFill="1" applyAlignment="1">
      <alignment horizontal="center" vertical="top" wrapText="1"/>
    </xf>
    <xf numFmtId="0" fontId="17" fillId="4" borderId="0" xfId="3" applyFont="1" applyFill="1"/>
    <xf numFmtId="0" fontId="2" fillId="0" borderId="5" xfId="0" applyFont="1" applyBorder="1" applyAlignment="1">
      <alignment horizontal="left" vertical="center"/>
    </xf>
    <xf numFmtId="0" fontId="0" fillId="0" borderId="0" xfId="0" applyAlignment="1">
      <alignment horizontal="left" vertical="center" wrapText="1"/>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1" xfId="0" applyBorder="1" applyAlignment="1">
      <alignment horizontal="left" vertical="center"/>
    </xf>
    <xf numFmtId="0" fontId="0" fillId="0" borderId="7" xfId="0" applyBorder="1" applyAlignment="1">
      <alignment horizontal="left" vertical="center" wrapText="1"/>
    </xf>
    <xf numFmtId="0" fontId="0" fillId="0" borderId="3" xfId="0" applyBorder="1" applyAlignment="1">
      <alignment horizontal="left" vertical="center" wrapText="1"/>
    </xf>
    <xf numFmtId="0" fontId="0" fillId="0" borderId="0" xfId="0" applyAlignment="1">
      <alignment horizontal="left" wrapText="1"/>
    </xf>
    <xf numFmtId="0" fontId="0" fillId="0" borderId="1" xfId="0" applyBorder="1" applyAlignment="1">
      <alignment horizontal="left" wrapText="1"/>
    </xf>
    <xf numFmtId="0" fontId="1" fillId="0" borderId="0" xfId="0" applyFont="1" applyAlignment="1">
      <alignment horizontal="left"/>
    </xf>
    <xf numFmtId="0" fontId="0" fillId="0" borderId="1" xfId="0" applyBorder="1" applyAlignment="1">
      <alignment horizontal="left"/>
    </xf>
    <xf numFmtId="0" fontId="1" fillId="0" borderId="1" xfId="0" applyFont="1" applyBorder="1" applyAlignment="1">
      <alignment horizontal="left"/>
    </xf>
    <xf numFmtId="0" fontId="1" fillId="0" borderId="1" xfId="0" applyFont="1" applyBorder="1" applyAlignment="1">
      <alignment horizontal="left" vertical="center"/>
    </xf>
    <xf numFmtId="0" fontId="5" fillId="0" borderId="1" xfId="0" applyFont="1" applyBorder="1" applyAlignment="1">
      <alignment horizontal="left" wrapText="1"/>
    </xf>
    <xf numFmtId="0" fontId="0" fillId="0" borderId="0" xfId="0" applyAlignment="1">
      <alignment horizontal="left"/>
    </xf>
    <xf numFmtId="43" fontId="1" fillId="0" borderId="2" xfId="1" applyFont="1" applyBorder="1" applyAlignment="1">
      <alignment horizontal="center" vertical="center" wrapText="1"/>
    </xf>
    <xf numFmtId="43" fontId="0" fillId="0" borderId="5" xfId="1" applyFont="1" applyBorder="1" applyAlignment="1">
      <alignment horizontal="center" vertical="center" wrapText="1"/>
    </xf>
    <xf numFmtId="43" fontId="0" fillId="0" borderId="6" xfId="1" applyFont="1" applyBorder="1" applyAlignment="1">
      <alignment horizontal="center" vertical="center" wrapText="1"/>
    </xf>
    <xf numFmtId="43" fontId="0" fillId="0" borderId="3" xfId="1" applyFont="1" applyBorder="1" applyAlignment="1">
      <alignment horizontal="center" vertical="center"/>
    </xf>
    <xf numFmtId="43" fontId="0" fillId="0" borderId="1" xfId="1" applyFont="1" applyBorder="1" applyAlignment="1">
      <alignment horizontal="center" vertical="center"/>
    </xf>
    <xf numFmtId="43" fontId="0" fillId="0" borderId="1" xfId="1" applyFont="1" applyBorder="1" applyAlignment="1">
      <alignment horizontal="center" vertical="center" wrapText="1"/>
    </xf>
    <xf numFmtId="43" fontId="0" fillId="0" borderId="0" xfId="1" applyFont="1" applyAlignment="1">
      <alignment horizontal="center" vertical="center"/>
    </xf>
    <xf numFmtId="43" fontId="0" fillId="0" borderId="2" xfId="1"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wrapText="1"/>
    </xf>
    <xf numFmtId="43" fontId="1" fillId="0" borderId="2" xfId="1" applyFont="1" applyBorder="1" applyAlignment="1">
      <alignment horizontal="center" vertical="center"/>
    </xf>
    <xf numFmtId="164" fontId="1" fillId="0" borderId="1" xfId="0" applyNumberFormat="1" applyFont="1" applyBorder="1" applyAlignment="1">
      <alignment horizontal="center" vertical="center"/>
    </xf>
    <xf numFmtId="0" fontId="11" fillId="4" borderId="0" xfId="3" applyFont="1" applyFill="1" applyAlignment="1">
      <alignment horizontal="center" wrapText="1"/>
    </xf>
    <xf numFmtId="0" fontId="13" fillId="3" borderId="0" xfId="3" applyFont="1" applyFill="1" applyAlignment="1">
      <alignment horizontal="center" vertical="center"/>
    </xf>
    <xf numFmtId="0" fontId="14" fillId="4" borderId="0" xfId="3" applyFont="1" applyFill="1" applyAlignment="1">
      <alignment horizontal="center" vertical="center" wrapText="1"/>
    </xf>
    <xf numFmtId="0" fontId="16" fillId="4" borderId="0" xfId="3" applyFont="1" applyFill="1" applyAlignment="1">
      <alignment horizontal="center" vertical="top" wrapText="1"/>
    </xf>
    <xf numFmtId="0" fontId="15" fillId="4" borderId="0" xfId="3" applyFont="1" applyFill="1" applyAlignment="1">
      <alignment horizontal="center" vertical="top" wrapText="1"/>
    </xf>
    <xf numFmtId="0" fontId="7" fillId="0" borderId="1" xfId="0" applyFont="1" applyBorder="1" applyAlignment="1">
      <alignment horizontal="center" vertical="center" wrapText="1"/>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0" xfId="0" applyFont="1" applyAlignment="1">
      <alignment horizontal="center" vertical="center"/>
    </xf>
    <xf numFmtId="0" fontId="1" fillId="0" borderId="1" xfId="0" applyFont="1" applyBorder="1" applyAlignment="1">
      <alignment horizontal="center"/>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2" xfId="0" applyBorder="1" applyAlignment="1">
      <alignment horizontal="center" vertical="center" wrapText="1"/>
    </xf>
    <xf numFmtId="0" fontId="0" fillId="0" borderId="7" xfId="0"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2" fontId="0" fillId="0" borderId="5" xfId="0" applyNumberFormat="1" applyBorder="1" applyAlignment="1">
      <alignment horizont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0" fillId="0" borderId="12" xfId="0" applyBorder="1" applyAlignment="1">
      <alignment horizontal="center"/>
    </xf>
    <xf numFmtId="0" fontId="0" fillId="0" borderId="0" xfId="0" applyAlignment="1">
      <alignment horizontal="center"/>
    </xf>
    <xf numFmtId="0" fontId="4" fillId="0" borderId="1" xfId="0" applyFont="1" applyBorder="1" applyAlignment="1">
      <alignment horizontal="center" vertical="center"/>
    </xf>
    <xf numFmtId="0" fontId="3" fillId="0" borderId="1"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1" fillId="0" borderId="12" xfId="0" applyFont="1" applyBorder="1" applyAlignment="1">
      <alignment horizontal="center"/>
    </xf>
    <xf numFmtId="0" fontId="1" fillId="0" borderId="0" xfId="0" applyFont="1" applyAlignment="1">
      <alignment horizontal="center"/>
    </xf>
    <xf numFmtId="166" fontId="0" fillId="0" borderId="5" xfId="0" applyNumberFormat="1" applyBorder="1" applyAlignment="1">
      <alignment horizontal="center"/>
    </xf>
    <xf numFmtId="166" fontId="0" fillId="0" borderId="6" xfId="0" applyNumberFormat="1" applyBorder="1" applyAlignment="1">
      <alignment horizontal="center"/>
    </xf>
    <xf numFmtId="0" fontId="3" fillId="0" borderId="12" xfId="0" applyFont="1" applyBorder="1" applyAlignment="1">
      <alignment horizontal="center" vertical="center"/>
    </xf>
  </cellXfs>
  <cellStyles count="4">
    <cellStyle name="Comma" xfId="1" builtinId="3"/>
    <cellStyle name="Comma 2" xfId="2"/>
    <cellStyle name="Normal" xfId="0" builtinId="0"/>
    <cellStyle name="Normal 2"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219655</xdr:colOff>
      <xdr:row>7</xdr:row>
      <xdr:rowOff>358486</xdr:rowOff>
    </xdr:from>
    <xdr:to>
      <xdr:col>8</xdr:col>
      <xdr:colOff>1099130</xdr:colOff>
      <xdr:row>25</xdr:row>
      <xdr:rowOff>3242</xdr:rowOff>
    </xdr:to>
    <xdr:pic>
      <xdr:nvPicPr>
        <xdr:cNvPr id="2" name="Picture 1">
          <a:extLst>
            <a:ext uri="{FF2B5EF4-FFF2-40B4-BE49-F238E27FC236}">
              <a16:creationId xmlns:a16="http://schemas.microsoft.com/office/drawing/2014/main" xmlns="" id="{AD80D595-2BB2-41D8-9B8B-CFDF7BB10ADF}"/>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3401005" y="3320761"/>
          <a:ext cx="2708275" cy="32452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bs%20raft.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L.G.F.RAFT (2)"/>
    </sheetNames>
    <sheetDataSet>
      <sheetData sheetId="0" refreshError="1">
        <row r="41">
          <cell r="P41">
            <v>3146.4356079854811</v>
          </cell>
        </row>
        <row r="42">
          <cell r="P42">
            <v>1530.7593749999999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tabColor rgb="FFC00000"/>
  </sheetPr>
  <dimension ref="A1:M58"/>
  <sheetViews>
    <sheetView tabSelected="1" view="pageBreakPreview" topLeftCell="A22" zoomScale="55" zoomScaleNormal="40" zoomScaleSheetLayoutView="55" workbookViewId="0">
      <selection activeCell="I48" sqref="I48"/>
    </sheetView>
  </sheetViews>
  <sheetFormatPr defaultColWidth="9.109375" defaultRowHeight="13.2"/>
  <cols>
    <col min="1" max="1" width="7.44140625" style="58" customWidth="1"/>
    <col min="2" max="2" width="4" style="58" customWidth="1"/>
    <col min="3" max="3" width="11.6640625" style="58" customWidth="1"/>
    <col min="4" max="4" width="13.109375" style="58" customWidth="1"/>
    <col min="5" max="5" width="11.44140625" style="58" customWidth="1"/>
    <col min="6" max="8" width="9.109375" style="58"/>
    <col min="9" max="9" width="34.6640625" style="58" bestFit="1" customWidth="1"/>
    <col min="10" max="10" width="9.109375" style="58"/>
    <col min="11" max="11" width="12.6640625" style="58" customWidth="1"/>
    <col min="12" max="12" width="2.5546875" style="58" customWidth="1"/>
    <col min="13" max="13" width="7.5546875" style="58" customWidth="1"/>
    <col min="14" max="16384" width="9.109375" style="58"/>
  </cols>
  <sheetData>
    <row r="1" spans="1:13" ht="42.75" customHeight="1">
      <c r="A1" s="57"/>
      <c r="B1" s="57"/>
      <c r="C1" s="57"/>
      <c r="D1" s="57"/>
      <c r="E1" s="57"/>
      <c r="F1" s="57"/>
      <c r="G1" s="57"/>
      <c r="H1" s="57"/>
      <c r="I1" s="57"/>
      <c r="J1" s="57"/>
      <c r="K1" s="57"/>
      <c r="L1" s="57"/>
      <c r="M1" s="57"/>
    </row>
    <row r="2" spans="1:13">
      <c r="A2" s="57"/>
      <c r="B2" s="59"/>
      <c r="C2" s="59"/>
      <c r="D2" s="59"/>
      <c r="E2" s="59"/>
      <c r="F2" s="59"/>
      <c r="G2" s="59"/>
      <c r="H2" s="59"/>
      <c r="I2" s="59"/>
      <c r="J2" s="59"/>
      <c r="K2" s="59"/>
      <c r="L2" s="59"/>
      <c r="M2" s="57"/>
    </row>
    <row r="3" spans="1:13">
      <c r="A3" s="57"/>
      <c r="B3" s="59"/>
      <c r="C3" s="59"/>
      <c r="D3" s="59"/>
      <c r="E3" s="59"/>
      <c r="F3" s="59"/>
      <c r="G3" s="59"/>
      <c r="H3" s="59"/>
      <c r="I3" s="59"/>
      <c r="J3" s="59"/>
      <c r="K3" s="59"/>
      <c r="L3" s="59"/>
      <c r="M3" s="57"/>
    </row>
    <row r="4" spans="1:13" s="64" customFormat="1" ht="39">
      <c r="A4" s="60"/>
      <c r="B4" s="61"/>
      <c r="C4" s="97" t="s">
        <v>249</v>
      </c>
      <c r="D4" s="97"/>
      <c r="E4" s="97"/>
      <c r="F4" s="97"/>
      <c r="G4" s="97"/>
      <c r="H4" s="97"/>
      <c r="I4" s="97"/>
      <c r="J4" s="97"/>
      <c r="K4" s="97"/>
      <c r="L4" s="63"/>
      <c r="M4" s="60"/>
    </row>
    <row r="5" spans="1:13" s="64" customFormat="1" ht="39">
      <c r="A5" s="60"/>
      <c r="B5" s="61"/>
      <c r="C5" s="97"/>
      <c r="D5" s="97"/>
      <c r="E5" s="97"/>
      <c r="F5" s="97"/>
      <c r="G5" s="97"/>
      <c r="H5" s="97"/>
      <c r="I5" s="97"/>
      <c r="J5" s="97"/>
      <c r="K5" s="97"/>
      <c r="L5" s="63"/>
      <c r="M5" s="60"/>
    </row>
    <row r="6" spans="1:13" s="64" customFormat="1" ht="39">
      <c r="A6" s="60"/>
      <c r="B6" s="61"/>
      <c r="C6" s="62"/>
      <c r="D6" s="62"/>
      <c r="E6" s="62"/>
      <c r="F6" s="62"/>
      <c r="G6" s="62"/>
      <c r="H6" s="62"/>
      <c r="I6" s="62"/>
      <c r="J6" s="62"/>
      <c r="K6" s="62"/>
      <c r="L6" s="63"/>
      <c r="M6" s="60"/>
    </row>
    <row r="7" spans="1:13" s="64" customFormat="1" ht="39">
      <c r="A7" s="60"/>
      <c r="B7" s="61"/>
      <c r="C7" s="62"/>
      <c r="D7" s="62"/>
      <c r="E7" s="62"/>
      <c r="F7" s="62"/>
      <c r="G7" s="62"/>
      <c r="H7" s="62"/>
      <c r="I7" s="62"/>
      <c r="J7" s="62"/>
      <c r="K7" s="62"/>
      <c r="L7" s="63"/>
      <c r="M7" s="60"/>
    </row>
    <row r="8" spans="1:13" s="64" customFormat="1" ht="39">
      <c r="A8" s="60"/>
      <c r="B8" s="61"/>
      <c r="C8" s="62"/>
      <c r="D8" s="62"/>
      <c r="E8" s="62"/>
      <c r="F8" s="62"/>
      <c r="G8" s="62"/>
      <c r="H8" s="62"/>
      <c r="I8" s="62"/>
      <c r="J8" s="62"/>
      <c r="K8" s="62"/>
      <c r="L8" s="63"/>
      <c r="M8" s="60"/>
    </row>
    <row r="9" spans="1:13" s="64" customFormat="1" ht="39">
      <c r="A9" s="60"/>
      <c r="B9" s="61"/>
      <c r="C9" s="62"/>
      <c r="D9" s="62"/>
      <c r="E9" s="62"/>
      <c r="F9" s="62"/>
      <c r="G9" s="62"/>
      <c r="H9" s="62"/>
      <c r="I9" s="62"/>
      <c r="J9" s="62"/>
      <c r="K9" s="62"/>
      <c r="L9" s="63"/>
      <c r="M9" s="60"/>
    </row>
    <row r="10" spans="1:13" ht="30">
      <c r="A10" s="57"/>
      <c r="B10" s="59"/>
      <c r="C10" s="65"/>
      <c r="D10" s="65"/>
      <c r="E10" s="65"/>
      <c r="F10" s="65"/>
      <c r="G10" s="65"/>
      <c r="H10" s="65"/>
      <c r="I10" s="65"/>
      <c r="J10" s="65"/>
      <c r="K10" s="65"/>
      <c r="L10" s="65"/>
      <c r="M10" s="57"/>
    </row>
    <row r="11" spans="1:13" ht="30">
      <c r="A11" s="57"/>
      <c r="B11" s="59"/>
      <c r="C11" s="65"/>
      <c r="D11" s="65"/>
      <c r="E11" s="65"/>
      <c r="F11" s="65"/>
      <c r="G11" s="65"/>
      <c r="H11" s="65"/>
      <c r="I11" s="65"/>
      <c r="J11" s="65"/>
      <c r="K11" s="65"/>
      <c r="L11" s="65"/>
      <c r="M11" s="57"/>
    </row>
    <row r="12" spans="1:13">
      <c r="A12" s="57"/>
      <c r="B12" s="59"/>
      <c r="C12" s="59"/>
      <c r="D12" s="59"/>
      <c r="E12" s="59"/>
      <c r="F12" s="59"/>
      <c r="G12" s="59"/>
      <c r="H12" s="59"/>
      <c r="I12" s="59"/>
      <c r="J12" s="59"/>
      <c r="K12" s="59"/>
      <c r="L12" s="59"/>
      <c r="M12" s="57"/>
    </row>
    <row r="13" spans="1:13">
      <c r="A13" s="57"/>
      <c r="B13" s="59"/>
      <c r="C13" s="59"/>
      <c r="D13" s="59"/>
      <c r="E13" s="59"/>
      <c r="F13" s="59"/>
      <c r="G13" s="59"/>
      <c r="H13" s="59"/>
      <c r="I13" s="59"/>
      <c r="J13" s="59"/>
      <c r="K13" s="59"/>
      <c r="L13" s="59"/>
      <c r="M13" s="57"/>
    </row>
    <row r="14" spans="1:13">
      <c r="A14" s="57"/>
      <c r="B14" s="59"/>
      <c r="C14" s="59"/>
      <c r="D14" s="59"/>
      <c r="E14" s="59"/>
      <c r="F14" s="59"/>
      <c r="G14" s="59"/>
      <c r="H14" s="59"/>
      <c r="I14" s="59"/>
      <c r="J14" s="59"/>
      <c r="K14" s="59"/>
      <c r="L14" s="59"/>
      <c r="M14" s="57"/>
    </row>
    <row r="15" spans="1:13">
      <c r="A15" s="57"/>
      <c r="B15" s="59"/>
      <c r="C15" s="59"/>
      <c r="D15" s="59"/>
      <c r="E15" s="59"/>
      <c r="F15" s="59"/>
      <c r="G15" s="59"/>
      <c r="H15" s="59"/>
      <c r="I15" s="59"/>
      <c r="J15" s="59"/>
      <c r="K15" s="59"/>
      <c r="L15" s="59"/>
      <c r="M15" s="57"/>
    </row>
    <row r="16" spans="1:13">
      <c r="A16" s="57"/>
      <c r="B16" s="59"/>
      <c r="C16" s="59"/>
      <c r="D16" s="59"/>
      <c r="E16" s="59"/>
      <c r="F16" s="59"/>
      <c r="G16" s="59"/>
      <c r="H16" s="59"/>
      <c r="I16" s="59"/>
      <c r="J16" s="59"/>
      <c r="K16" s="59"/>
      <c r="L16" s="59"/>
      <c r="M16" s="57"/>
    </row>
    <row r="17" spans="1:13" ht="18" customHeight="1">
      <c r="A17" s="57"/>
      <c r="B17" s="59"/>
      <c r="C17" s="59"/>
      <c r="D17" s="59"/>
      <c r="E17" s="59"/>
      <c r="F17" s="59"/>
      <c r="G17" s="59"/>
      <c r="H17" s="59"/>
      <c r="I17" s="59"/>
      <c r="J17" s="59"/>
      <c r="K17" s="59"/>
      <c r="L17" s="59"/>
      <c r="M17" s="57"/>
    </row>
    <row r="18" spans="1:13">
      <c r="A18" s="57"/>
      <c r="B18" s="59"/>
      <c r="C18" s="59"/>
      <c r="D18" s="59"/>
      <c r="E18" s="59"/>
      <c r="F18" s="59"/>
      <c r="G18" s="59"/>
      <c r="H18" s="59"/>
      <c r="I18" s="59"/>
      <c r="J18" s="59"/>
      <c r="K18" s="59"/>
      <c r="L18" s="59"/>
      <c r="M18" s="57"/>
    </row>
    <row r="19" spans="1:13">
      <c r="A19" s="57"/>
      <c r="B19" s="59"/>
      <c r="C19" s="59"/>
      <c r="D19" s="59"/>
      <c r="E19" s="59"/>
      <c r="F19" s="59"/>
      <c r="G19" s="59"/>
      <c r="H19" s="59"/>
      <c r="I19" s="59"/>
      <c r="J19" s="59"/>
      <c r="K19" s="59"/>
      <c r="L19" s="59"/>
      <c r="M19" s="57"/>
    </row>
    <row r="20" spans="1:13">
      <c r="A20" s="57"/>
      <c r="B20" s="59"/>
      <c r="C20" s="59"/>
      <c r="D20" s="59"/>
      <c r="E20" s="59"/>
      <c r="F20" s="59"/>
      <c r="G20" s="59"/>
      <c r="H20" s="59"/>
      <c r="I20" s="59"/>
      <c r="J20" s="59"/>
      <c r="K20" s="59"/>
      <c r="L20" s="59"/>
      <c r="M20" s="57"/>
    </row>
    <row r="21" spans="1:13">
      <c r="A21" s="57"/>
      <c r="B21" s="59"/>
      <c r="C21" s="59"/>
      <c r="D21" s="59"/>
      <c r="E21" s="59"/>
      <c r="F21" s="59"/>
      <c r="G21" s="59"/>
      <c r="H21" s="59"/>
      <c r="I21" s="59"/>
      <c r="J21" s="59"/>
      <c r="K21" s="59"/>
      <c r="L21" s="59"/>
      <c r="M21" s="57"/>
    </row>
    <row r="22" spans="1:13" ht="46.5" customHeight="1">
      <c r="A22" s="57"/>
      <c r="B22" s="59"/>
      <c r="C22" s="59"/>
      <c r="D22" s="59"/>
      <c r="E22" s="59"/>
      <c r="F22" s="59"/>
      <c r="G22" s="59"/>
      <c r="H22" s="59"/>
      <c r="I22" s="59"/>
      <c r="J22" s="59"/>
      <c r="K22" s="59"/>
      <c r="L22" s="59"/>
      <c r="M22" s="57"/>
    </row>
    <row r="23" spans="1:13">
      <c r="A23" s="57"/>
      <c r="B23" s="59"/>
      <c r="C23" s="59"/>
      <c r="D23" s="59"/>
      <c r="E23" s="59"/>
      <c r="F23" s="59"/>
      <c r="G23" s="59"/>
      <c r="H23" s="59"/>
      <c r="I23" s="59"/>
      <c r="J23" s="59"/>
      <c r="K23" s="59"/>
      <c r="L23" s="59"/>
      <c r="M23" s="57"/>
    </row>
    <row r="24" spans="1:13">
      <c r="A24" s="57"/>
      <c r="B24" s="59"/>
      <c r="C24" s="59"/>
      <c r="D24" s="59"/>
      <c r="E24" s="59"/>
      <c r="F24" s="59"/>
      <c r="G24" s="59"/>
      <c r="H24" s="59"/>
      <c r="I24" s="59"/>
      <c r="J24" s="59"/>
      <c r="K24" s="59"/>
      <c r="L24" s="59"/>
      <c r="M24" s="57"/>
    </row>
    <row r="25" spans="1:13">
      <c r="A25" s="57"/>
      <c r="B25" s="59"/>
      <c r="C25" s="59"/>
      <c r="D25" s="59"/>
      <c r="E25" s="59"/>
      <c r="F25" s="59"/>
      <c r="G25" s="59"/>
      <c r="H25" s="59"/>
      <c r="I25" s="59"/>
      <c r="J25" s="59"/>
      <c r="K25" s="59"/>
      <c r="L25" s="59"/>
      <c r="M25" s="57"/>
    </row>
    <row r="26" spans="1:13">
      <c r="A26" s="57"/>
      <c r="B26" s="59"/>
      <c r="C26" s="59"/>
      <c r="D26" s="59"/>
      <c r="E26" s="59"/>
      <c r="F26" s="59"/>
      <c r="G26" s="59"/>
      <c r="H26" s="59"/>
      <c r="I26" s="59"/>
      <c r="J26" s="59"/>
      <c r="K26" s="59"/>
      <c r="L26" s="59"/>
      <c r="M26" s="57"/>
    </row>
    <row r="27" spans="1:13">
      <c r="A27" s="57"/>
      <c r="B27" s="59"/>
      <c r="C27" s="59"/>
      <c r="D27" s="59"/>
      <c r="E27" s="59"/>
      <c r="F27" s="59"/>
      <c r="G27" s="59"/>
      <c r="H27" s="59"/>
      <c r="I27" s="59"/>
      <c r="J27" s="59"/>
      <c r="K27" s="59"/>
      <c r="L27" s="59"/>
      <c r="M27" s="57"/>
    </row>
    <row r="28" spans="1:13">
      <c r="A28" s="57"/>
      <c r="B28" s="59"/>
      <c r="C28" s="59"/>
      <c r="D28" s="59"/>
      <c r="E28" s="59"/>
      <c r="F28" s="59"/>
      <c r="G28" s="59"/>
      <c r="H28" s="59"/>
      <c r="I28" s="59"/>
      <c r="J28" s="59"/>
      <c r="K28" s="59"/>
      <c r="L28" s="59"/>
      <c r="M28" s="57"/>
    </row>
    <row r="29" spans="1:13">
      <c r="A29" s="57"/>
      <c r="B29" s="59"/>
      <c r="C29" s="59"/>
      <c r="D29" s="59"/>
      <c r="E29" s="59"/>
      <c r="F29" s="59"/>
      <c r="G29" s="59"/>
      <c r="H29" s="59"/>
      <c r="I29" s="59"/>
      <c r="J29" s="59"/>
      <c r="K29" s="59"/>
      <c r="L29" s="59"/>
      <c r="M29" s="57"/>
    </row>
    <row r="30" spans="1:13">
      <c r="A30" s="57"/>
      <c r="B30" s="59"/>
      <c r="C30" s="59"/>
      <c r="D30" s="59"/>
      <c r="E30" s="59"/>
      <c r="F30" s="59"/>
      <c r="G30" s="59"/>
      <c r="H30" s="59"/>
      <c r="I30" s="59"/>
      <c r="J30" s="59"/>
      <c r="K30" s="59"/>
      <c r="L30" s="59"/>
      <c r="M30" s="57"/>
    </row>
    <row r="31" spans="1:13">
      <c r="A31" s="57"/>
      <c r="B31" s="59"/>
      <c r="C31" s="59"/>
      <c r="D31" s="59"/>
      <c r="E31" s="59"/>
      <c r="F31" s="59"/>
      <c r="G31" s="59"/>
      <c r="H31" s="59"/>
      <c r="I31" s="59"/>
      <c r="J31" s="59"/>
      <c r="K31" s="59"/>
      <c r="L31" s="59"/>
      <c r="M31" s="57"/>
    </row>
    <row r="32" spans="1:13" ht="24.75" customHeight="1">
      <c r="A32" s="57"/>
      <c r="B32" s="59"/>
      <c r="C32" s="59"/>
      <c r="D32" s="59"/>
      <c r="E32" s="59"/>
      <c r="F32" s="59"/>
      <c r="G32" s="59"/>
      <c r="H32" s="59"/>
      <c r="I32" s="59"/>
      <c r="J32" s="59"/>
      <c r="K32" s="59"/>
      <c r="L32" s="59"/>
      <c r="M32" s="57"/>
    </row>
    <row r="33" spans="1:13" ht="41.25" customHeight="1">
      <c r="A33" s="57"/>
      <c r="B33" s="59"/>
      <c r="C33" s="59"/>
      <c r="D33" s="98" t="s">
        <v>390</v>
      </c>
      <c r="E33" s="98"/>
      <c r="F33" s="98"/>
      <c r="G33" s="98"/>
      <c r="H33" s="98"/>
      <c r="I33" s="98"/>
      <c r="J33" s="98"/>
      <c r="K33" s="59"/>
      <c r="L33" s="59"/>
      <c r="M33" s="57"/>
    </row>
    <row r="34" spans="1:13">
      <c r="A34" s="57"/>
      <c r="B34" s="59"/>
      <c r="C34" s="59"/>
      <c r="D34" s="59"/>
      <c r="E34" s="59"/>
      <c r="F34" s="59"/>
      <c r="G34" s="59"/>
      <c r="H34" s="59"/>
      <c r="I34" s="59"/>
      <c r="J34" s="59"/>
      <c r="K34" s="59"/>
      <c r="L34" s="59"/>
      <c r="M34" s="57"/>
    </row>
    <row r="35" spans="1:13">
      <c r="A35" s="57"/>
      <c r="B35" s="59"/>
      <c r="C35" s="59"/>
      <c r="D35" s="59"/>
      <c r="E35" s="59"/>
      <c r="F35" s="59"/>
      <c r="G35" s="59"/>
      <c r="H35" s="59"/>
      <c r="I35" s="59"/>
      <c r="J35" s="59"/>
      <c r="K35" s="59"/>
      <c r="L35" s="59"/>
      <c r="M35" s="57"/>
    </row>
    <row r="36" spans="1:13">
      <c r="A36" s="57"/>
      <c r="B36" s="59"/>
      <c r="C36" s="59"/>
      <c r="D36" s="59"/>
      <c r="E36" s="59"/>
      <c r="F36" s="59"/>
      <c r="G36" s="59"/>
      <c r="H36" s="59"/>
      <c r="I36" s="59"/>
      <c r="J36" s="59"/>
      <c r="K36" s="59"/>
      <c r="L36" s="59"/>
      <c r="M36" s="57"/>
    </row>
    <row r="37" spans="1:13" ht="61.5" customHeight="1">
      <c r="A37" s="57"/>
      <c r="B37" s="59"/>
      <c r="C37" s="99"/>
      <c r="D37" s="99"/>
      <c r="E37" s="99"/>
      <c r="F37" s="99"/>
      <c r="G37" s="99"/>
      <c r="H37" s="99"/>
      <c r="I37" s="99"/>
      <c r="J37" s="99"/>
      <c r="K37" s="99"/>
      <c r="L37" s="66"/>
      <c r="M37" s="57"/>
    </row>
    <row r="38" spans="1:13" ht="120" customHeight="1">
      <c r="A38" s="57"/>
      <c r="B38" s="59"/>
      <c r="C38" s="100" t="s">
        <v>250</v>
      </c>
      <c r="D38" s="100"/>
      <c r="E38" s="100"/>
      <c r="F38" s="100"/>
      <c r="G38" s="100"/>
      <c r="H38" s="100"/>
      <c r="I38" s="100"/>
      <c r="J38" s="100"/>
      <c r="K38" s="100"/>
      <c r="L38" s="66"/>
      <c r="M38" s="57"/>
    </row>
    <row r="39" spans="1:13" ht="14.25" customHeight="1">
      <c r="A39" s="57"/>
      <c r="B39" s="59"/>
      <c r="C39" s="101"/>
      <c r="D39" s="101"/>
      <c r="E39" s="101"/>
      <c r="F39" s="101"/>
      <c r="G39" s="101"/>
      <c r="H39" s="101"/>
      <c r="I39" s="101"/>
      <c r="J39" s="101"/>
      <c r="K39" s="101"/>
      <c r="L39" s="66"/>
      <c r="M39" s="57"/>
    </row>
    <row r="40" spans="1:13">
      <c r="A40" s="57"/>
      <c r="B40" s="59"/>
      <c r="C40" s="59"/>
      <c r="D40" s="59"/>
      <c r="E40" s="59"/>
      <c r="F40" s="59"/>
      <c r="G40" s="59"/>
      <c r="H40" s="59"/>
      <c r="I40" s="59"/>
      <c r="J40" s="59"/>
      <c r="K40" s="59"/>
      <c r="L40" s="59"/>
      <c r="M40" s="57"/>
    </row>
    <row r="41" spans="1:13">
      <c r="A41" s="57"/>
      <c r="B41" s="59"/>
      <c r="C41" s="59"/>
      <c r="D41" s="59"/>
      <c r="E41" s="59"/>
      <c r="F41" s="59"/>
      <c r="G41" s="59"/>
      <c r="H41" s="59"/>
      <c r="I41" s="59"/>
      <c r="J41" s="59"/>
      <c r="K41" s="59"/>
      <c r="L41" s="59"/>
      <c r="M41" s="57"/>
    </row>
    <row r="42" spans="1:13">
      <c r="A42" s="57"/>
      <c r="B42" s="59"/>
      <c r="C42" s="59"/>
      <c r="D42" s="59"/>
      <c r="E42" s="59"/>
      <c r="F42" s="59"/>
      <c r="G42" s="59"/>
      <c r="H42" s="59"/>
      <c r="I42" s="59"/>
      <c r="J42" s="59"/>
      <c r="K42" s="59"/>
      <c r="L42" s="59"/>
      <c r="M42" s="57"/>
    </row>
    <row r="43" spans="1:13">
      <c r="A43" s="57"/>
      <c r="B43" s="59"/>
      <c r="C43" s="59"/>
      <c r="D43" s="59"/>
      <c r="E43" s="59"/>
      <c r="F43" s="59"/>
      <c r="G43" s="67"/>
      <c r="H43" s="59"/>
      <c r="I43" s="59"/>
      <c r="J43" s="59"/>
      <c r="K43" s="59"/>
      <c r="L43" s="59"/>
      <c r="M43" s="57"/>
    </row>
    <row r="44" spans="1:13">
      <c r="A44" s="57"/>
      <c r="B44" s="59"/>
      <c r="C44" s="59"/>
      <c r="D44" s="59"/>
      <c r="E44" s="59"/>
      <c r="F44" s="59"/>
      <c r="G44" s="59"/>
      <c r="H44" s="59"/>
      <c r="I44" s="59"/>
      <c r="J44" s="59"/>
      <c r="K44" s="59"/>
      <c r="L44" s="59"/>
      <c r="M44" s="57"/>
    </row>
    <row r="45" spans="1:13">
      <c r="A45" s="57"/>
      <c r="B45" s="59"/>
      <c r="C45" s="59"/>
      <c r="D45" s="59"/>
      <c r="E45" s="59"/>
      <c r="F45" s="59"/>
      <c r="G45" s="59"/>
      <c r="H45" s="59"/>
      <c r="I45" s="59"/>
      <c r="J45" s="59"/>
      <c r="K45" s="59"/>
      <c r="L45" s="59"/>
      <c r="M45" s="57"/>
    </row>
    <row r="46" spans="1:13">
      <c r="A46" s="57"/>
      <c r="B46" s="59"/>
      <c r="C46" s="59"/>
      <c r="D46" s="59"/>
      <c r="E46" s="59"/>
      <c r="F46" s="59"/>
      <c r="G46" s="59"/>
      <c r="H46" s="59"/>
      <c r="I46" s="59"/>
      <c r="J46" s="59"/>
      <c r="K46" s="59"/>
      <c r="L46" s="59"/>
      <c r="M46" s="57"/>
    </row>
    <row r="47" spans="1:13">
      <c r="A47" s="57"/>
      <c r="B47" s="59"/>
      <c r="C47" s="59"/>
      <c r="D47" s="59"/>
      <c r="E47" s="59"/>
      <c r="F47" s="59"/>
      <c r="G47" s="59"/>
      <c r="H47" s="59"/>
      <c r="I47" s="59"/>
      <c r="J47" s="59"/>
      <c r="K47" s="59"/>
      <c r="L47" s="59"/>
      <c r="M47" s="57"/>
    </row>
    <row r="48" spans="1:13">
      <c r="A48" s="57"/>
      <c r="B48" s="59"/>
      <c r="C48" s="59"/>
      <c r="D48" s="59"/>
      <c r="E48" s="59"/>
      <c r="F48" s="59"/>
      <c r="G48" s="59"/>
      <c r="H48" s="59"/>
      <c r="I48" s="59"/>
      <c r="J48" s="59"/>
      <c r="K48" s="59"/>
      <c r="L48" s="59"/>
      <c r="M48" s="57"/>
    </row>
    <row r="49" spans="1:13">
      <c r="A49" s="57"/>
      <c r="B49" s="59"/>
      <c r="C49" s="59"/>
      <c r="D49" s="59"/>
      <c r="E49" s="59"/>
      <c r="F49" s="59"/>
      <c r="G49" s="59"/>
      <c r="H49" s="59"/>
      <c r="I49" s="59"/>
      <c r="J49" s="59"/>
      <c r="K49" s="59"/>
      <c r="L49" s="59"/>
      <c r="M49" s="57"/>
    </row>
    <row r="50" spans="1:13">
      <c r="A50" s="57"/>
      <c r="B50" s="59"/>
      <c r="C50" s="59"/>
      <c r="D50" s="59"/>
      <c r="E50" s="59"/>
      <c r="F50" s="59"/>
      <c r="G50" s="59"/>
      <c r="H50" s="59"/>
      <c r="I50" s="59"/>
      <c r="J50" s="59"/>
      <c r="K50" s="59"/>
      <c r="L50" s="59"/>
      <c r="M50" s="57"/>
    </row>
    <row r="51" spans="1:13">
      <c r="A51" s="57"/>
      <c r="B51" s="59"/>
      <c r="C51" s="59"/>
      <c r="D51" s="59"/>
      <c r="E51" s="59"/>
      <c r="F51" s="59"/>
      <c r="G51" s="59"/>
      <c r="H51" s="59"/>
      <c r="I51" s="59"/>
      <c r="J51" s="59"/>
      <c r="K51" s="59"/>
      <c r="L51" s="59"/>
      <c r="M51" s="57"/>
    </row>
    <row r="52" spans="1:13">
      <c r="A52" s="57"/>
      <c r="B52" s="59"/>
      <c r="C52" s="59"/>
      <c r="D52" s="59"/>
      <c r="E52" s="59"/>
      <c r="F52" s="59"/>
      <c r="G52" s="59"/>
      <c r="H52" s="59"/>
      <c r="I52" s="59"/>
      <c r="J52" s="59"/>
      <c r="K52" s="59"/>
      <c r="L52" s="59"/>
      <c r="M52" s="57"/>
    </row>
    <row r="53" spans="1:13">
      <c r="A53" s="57"/>
      <c r="B53" s="59"/>
      <c r="C53" s="59"/>
      <c r="D53" s="59"/>
      <c r="E53" s="59"/>
      <c r="F53" s="59"/>
      <c r="G53" s="59"/>
      <c r="H53" s="59"/>
      <c r="I53" s="59"/>
      <c r="J53" s="59"/>
      <c r="K53" s="59"/>
      <c r="L53" s="59"/>
      <c r="M53" s="57"/>
    </row>
    <row r="54" spans="1:13">
      <c r="A54" s="57"/>
      <c r="B54" s="59"/>
      <c r="C54" s="59"/>
      <c r="D54" s="59"/>
      <c r="E54" s="59"/>
      <c r="F54" s="59"/>
      <c r="G54" s="59"/>
      <c r="H54" s="59"/>
      <c r="I54" s="59"/>
      <c r="J54" s="59"/>
      <c r="K54" s="59"/>
      <c r="L54" s="59"/>
      <c r="M54" s="57"/>
    </row>
    <row r="55" spans="1:13" ht="39.75" customHeight="1">
      <c r="A55" s="57"/>
      <c r="B55" s="57"/>
      <c r="C55" s="57"/>
      <c r="D55" s="57"/>
      <c r="E55" s="57"/>
      <c r="F55" s="57"/>
      <c r="G55" s="57"/>
      <c r="H55" s="57"/>
      <c r="I55" s="57"/>
      <c r="J55" s="57"/>
      <c r="K55" s="57"/>
      <c r="L55" s="57"/>
      <c r="M55" s="57"/>
    </row>
    <row r="56" spans="1:13">
      <c r="C56" s="59"/>
      <c r="D56" s="59"/>
      <c r="E56" s="59"/>
      <c r="F56" s="59"/>
      <c r="G56" s="59"/>
      <c r="H56" s="59"/>
      <c r="I56" s="59"/>
      <c r="J56" s="59"/>
      <c r="K56" s="59"/>
      <c r="L56" s="59"/>
    </row>
    <row r="57" spans="1:13">
      <c r="C57" s="59"/>
      <c r="D57" s="59"/>
      <c r="E57" s="59"/>
      <c r="F57" s="59"/>
      <c r="G57" s="59"/>
      <c r="H57" s="59"/>
      <c r="I57" s="59"/>
      <c r="J57" s="59"/>
      <c r="K57" s="59"/>
      <c r="L57" s="59"/>
    </row>
    <row r="58" spans="1:13">
      <c r="C58" s="59"/>
      <c r="D58" s="59"/>
      <c r="E58" s="59"/>
      <c r="F58" s="59"/>
      <c r="G58" s="59"/>
      <c r="H58" s="59"/>
      <c r="I58" s="59"/>
      <c r="J58" s="59"/>
      <c r="K58" s="59"/>
      <c r="L58" s="59"/>
    </row>
  </sheetData>
  <mergeCells count="5">
    <mergeCell ref="C4:K5"/>
    <mergeCell ref="D33:J33"/>
    <mergeCell ref="C37:K37"/>
    <mergeCell ref="C38:K38"/>
    <mergeCell ref="C39:K39"/>
  </mergeCells>
  <printOptions horizontalCentered="1" verticalCentered="1"/>
  <pageMargins left="0.7" right="0.7" top="0.75" bottom="0.75" header="0.3" footer="0.3"/>
  <pageSetup paperSize="9" scale="59" orientation="portrait" r:id="rId1"/>
  <drawing r:id="rId2"/>
</worksheet>
</file>

<file path=xl/worksheets/sheet10.xml><?xml version="1.0" encoding="utf-8"?>
<worksheet xmlns="http://schemas.openxmlformats.org/spreadsheetml/2006/main" xmlns:r="http://schemas.openxmlformats.org/officeDocument/2006/relationships">
  <dimension ref="A1:F31"/>
  <sheetViews>
    <sheetView workbookViewId="0">
      <selection activeCell="A6" sqref="A6:F31"/>
    </sheetView>
  </sheetViews>
  <sheetFormatPr defaultRowHeight="14.4"/>
  <cols>
    <col min="2" max="2" width="36.33203125" customWidth="1"/>
  </cols>
  <sheetData>
    <row r="1" spans="1:6" ht="33" customHeight="1">
      <c r="A1" s="133" t="s">
        <v>5</v>
      </c>
      <c r="B1" s="133"/>
      <c r="C1" s="133"/>
      <c r="D1" s="133"/>
      <c r="E1" s="133"/>
      <c r="F1" s="133"/>
    </row>
    <row r="2" spans="1:6" ht="24.75" customHeight="1">
      <c r="A2" s="134" t="s">
        <v>6</v>
      </c>
      <c r="B2" s="134"/>
      <c r="C2" s="134"/>
      <c r="D2" s="134"/>
      <c r="E2" s="134"/>
      <c r="F2" s="134"/>
    </row>
    <row r="3" spans="1:6" ht="24.75" customHeight="1">
      <c r="A3" s="135" t="s">
        <v>177</v>
      </c>
      <c r="B3" s="136"/>
      <c r="C3" s="136"/>
      <c r="D3" s="136"/>
      <c r="E3" s="136"/>
      <c r="F3" s="137"/>
    </row>
    <row r="4" spans="1:6" s="4" customFormat="1" ht="29.25" customHeight="1">
      <c r="A4" s="27" t="s">
        <v>103</v>
      </c>
      <c r="B4" s="3" t="s">
        <v>0</v>
      </c>
      <c r="C4" s="3" t="s">
        <v>1</v>
      </c>
      <c r="D4" s="3" t="s">
        <v>2</v>
      </c>
      <c r="E4" s="27" t="s">
        <v>3</v>
      </c>
      <c r="F4" s="27" t="s">
        <v>4</v>
      </c>
    </row>
    <row r="5" spans="1:6" s="4" customFormat="1" ht="29.25" customHeight="1">
      <c r="A5" s="27"/>
      <c r="B5" s="41" t="s">
        <v>35</v>
      </c>
      <c r="C5" s="3"/>
      <c r="D5" s="3"/>
      <c r="E5" s="27"/>
      <c r="F5" s="27"/>
    </row>
    <row r="6" spans="1:6" ht="72">
      <c r="A6" s="1"/>
      <c r="B6" s="5" t="s">
        <v>145</v>
      </c>
      <c r="C6" s="1" t="s">
        <v>50</v>
      </c>
      <c r="D6" s="1">
        <f>'m.sheet e'!H8</f>
        <v>8</v>
      </c>
      <c r="E6" s="20">
        <v>1890.35</v>
      </c>
      <c r="F6" s="1">
        <f>E6*D6</f>
        <v>15122.8</v>
      </c>
    </row>
    <row r="7" spans="1:6" ht="86.4">
      <c r="A7" s="1"/>
      <c r="B7" s="5" t="s">
        <v>147</v>
      </c>
      <c r="C7" s="1" t="s">
        <v>50</v>
      </c>
      <c r="D7" s="1">
        <f>'m.sheet e'!H15</f>
        <v>4</v>
      </c>
      <c r="E7" s="20">
        <v>9218.15</v>
      </c>
      <c r="F7" s="1">
        <f>E7*D7</f>
        <v>36872.6</v>
      </c>
    </row>
    <row r="8" spans="1:6" ht="43.2">
      <c r="A8" s="1"/>
      <c r="B8" s="5" t="s">
        <v>148</v>
      </c>
      <c r="C8" s="1" t="s">
        <v>50</v>
      </c>
      <c r="D8" s="1">
        <f>D7</f>
        <v>4</v>
      </c>
      <c r="E8" s="1">
        <v>88.95</v>
      </c>
      <c r="F8" s="1">
        <f>E8*D8</f>
        <v>355.8</v>
      </c>
    </row>
    <row r="9" spans="1:6" ht="187.2">
      <c r="A9" s="1"/>
      <c r="B9" s="5" t="s">
        <v>149</v>
      </c>
      <c r="C9" s="1" t="s">
        <v>150</v>
      </c>
      <c r="D9" s="1"/>
      <c r="E9" s="20">
        <v>23326.5</v>
      </c>
      <c r="F9" s="1">
        <f t="shared" ref="F9:F30" si="0">E9*D9</f>
        <v>0</v>
      </c>
    </row>
    <row r="10" spans="1:6" ht="144">
      <c r="A10" s="1"/>
      <c r="B10" s="5" t="s">
        <v>151</v>
      </c>
      <c r="C10" s="1"/>
      <c r="D10" s="1"/>
      <c r="E10" s="1"/>
      <c r="F10" s="1">
        <f t="shared" si="0"/>
        <v>0</v>
      </c>
    </row>
    <row r="11" spans="1:6">
      <c r="A11" s="1"/>
      <c r="B11" s="1" t="s">
        <v>152</v>
      </c>
      <c r="C11" s="1" t="s">
        <v>50</v>
      </c>
      <c r="D11" s="1">
        <f>'m.sheet e'!H29</f>
        <v>3</v>
      </c>
      <c r="E11" s="20">
        <v>1546.35</v>
      </c>
      <c r="F11" s="1">
        <f t="shared" si="0"/>
        <v>4639.0499999999993</v>
      </c>
    </row>
    <row r="12" spans="1:6">
      <c r="A12" s="1"/>
      <c r="B12" s="1" t="s">
        <v>153</v>
      </c>
      <c r="C12" s="1" t="s">
        <v>50</v>
      </c>
      <c r="D12" s="1">
        <f>'m.sheet e'!H35</f>
        <v>1</v>
      </c>
      <c r="E12" s="20">
        <v>1403.5</v>
      </c>
      <c r="F12" s="1">
        <f t="shared" si="0"/>
        <v>1403.5</v>
      </c>
    </row>
    <row r="13" spans="1:6" ht="158.4">
      <c r="A13" s="1"/>
      <c r="B13" s="5" t="s">
        <v>154</v>
      </c>
      <c r="C13" s="1"/>
      <c r="D13" s="1"/>
      <c r="E13" s="1"/>
      <c r="F13" s="1">
        <f t="shared" si="0"/>
        <v>0</v>
      </c>
    </row>
    <row r="14" spans="1:6">
      <c r="A14" s="1"/>
      <c r="B14" s="1" t="s">
        <v>155</v>
      </c>
      <c r="C14" s="1" t="s">
        <v>50</v>
      </c>
      <c r="D14" s="1">
        <f>'m.sheet e'!H42</f>
        <v>1</v>
      </c>
      <c r="E14" s="20">
        <v>12213.35</v>
      </c>
      <c r="F14" s="1">
        <f t="shared" si="0"/>
        <v>12213.35</v>
      </c>
    </row>
    <row r="15" spans="1:6">
      <c r="A15" s="1"/>
      <c r="B15" s="1" t="s">
        <v>156</v>
      </c>
      <c r="C15" s="1" t="s">
        <v>50</v>
      </c>
      <c r="D15" s="1">
        <f>'m.sheet e'!H48</f>
        <v>1</v>
      </c>
      <c r="E15" s="20">
        <v>11313.35</v>
      </c>
      <c r="F15" s="1">
        <f t="shared" si="0"/>
        <v>11313.35</v>
      </c>
    </row>
    <row r="16" spans="1:6" ht="230.4">
      <c r="A16" s="1"/>
      <c r="B16" s="5" t="s">
        <v>157</v>
      </c>
      <c r="C16" s="1" t="s">
        <v>150</v>
      </c>
      <c r="D16" s="1">
        <f>'m.sheet e'!H55</f>
        <v>1</v>
      </c>
      <c r="E16" s="20">
        <v>4270.6499999999996</v>
      </c>
      <c r="F16" s="1">
        <f t="shared" si="0"/>
        <v>4270.6499999999996</v>
      </c>
    </row>
    <row r="17" spans="1:6" ht="86.4">
      <c r="A17" s="1"/>
      <c r="B17" s="5" t="s">
        <v>158</v>
      </c>
      <c r="C17" s="1"/>
      <c r="D17" s="1"/>
      <c r="E17" s="1"/>
      <c r="F17" s="1">
        <f t="shared" si="0"/>
        <v>0</v>
      </c>
    </row>
    <row r="18" spans="1:6">
      <c r="A18" s="1"/>
      <c r="B18" s="1" t="s">
        <v>159</v>
      </c>
      <c r="C18" s="1" t="s">
        <v>160</v>
      </c>
      <c r="D18" s="1">
        <f>'m.sheet e'!H62</f>
        <v>50</v>
      </c>
      <c r="E18" s="1">
        <v>324.35000000000002</v>
      </c>
      <c r="F18" s="1">
        <f t="shared" si="0"/>
        <v>16217.500000000002</v>
      </c>
    </row>
    <row r="19" spans="1:6" ht="100.8">
      <c r="A19" s="1"/>
      <c r="B19" s="5" t="s">
        <v>161</v>
      </c>
      <c r="C19" s="1" t="s">
        <v>162</v>
      </c>
      <c r="D19" s="1">
        <v>1</v>
      </c>
      <c r="E19" s="20">
        <v>12377.45</v>
      </c>
      <c r="F19" s="1">
        <f t="shared" si="0"/>
        <v>12377.45</v>
      </c>
    </row>
    <row r="20" spans="1:6" ht="86.4">
      <c r="A20" s="1"/>
      <c r="B20" s="5" t="s">
        <v>163</v>
      </c>
      <c r="C20" s="1"/>
      <c r="D20" s="1"/>
      <c r="E20" s="1"/>
      <c r="F20" s="1">
        <f t="shared" si="0"/>
        <v>0</v>
      </c>
    </row>
    <row r="21" spans="1:6">
      <c r="A21" s="1"/>
      <c r="B21" s="1" t="s">
        <v>164</v>
      </c>
      <c r="C21" s="1" t="s">
        <v>50</v>
      </c>
      <c r="D21" s="1">
        <f>'m.sheet e'!H68</f>
        <v>1</v>
      </c>
      <c r="E21" s="20">
        <v>1039.2</v>
      </c>
      <c r="F21" s="1">
        <f t="shared" si="0"/>
        <v>1039.2</v>
      </c>
    </row>
    <row r="22" spans="1:6">
      <c r="A22" s="1"/>
      <c r="B22" s="1" t="s">
        <v>165</v>
      </c>
      <c r="C22" s="1" t="s">
        <v>50</v>
      </c>
      <c r="D22" s="1">
        <f>'m.sheet e'!H69</f>
        <v>2</v>
      </c>
      <c r="E22" s="1">
        <v>818.4</v>
      </c>
      <c r="F22" s="1">
        <f t="shared" si="0"/>
        <v>1636.8</v>
      </c>
    </row>
    <row r="23" spans="1:6">
      <c r="A23" s="1"/>
      <c r="B23" s="1" t="s">
        <v>166</v>
      </c>
      <c r="C23" s="1" t="s">
        <v>50</v>
      </c>
      <c r="D23" s="1">
        <f>'m.sheet e'!H70</f>
        <v>6</v>
      </c>
      <c r="E23" s="1">
        <v>591.6</v>
      </c>
      <c r="F23" s="1">
        <f t="shared" si="0"/>
        <v>3549.6000000000004</v>
      </c>
    </row>
    <row r="24" spans="1:6">
      <c r="A24" s="1"/>
      <c r="B24" s="1" t="s">
        <v>167</v>
      </c>
      <c r="C24" s="1" t="s">
        <v>50</v>
      </c>
      <c r="D24" s="1">
        <f>'m.sheet e'!H71</f>
        <v>14</v>
      </c>
      <c r="E24" s="1">
        <v>532.79999999999995</v>
      </c>
      <c r="F24" s="1">
        <f t="shared" si="0"/>
        <v>7459.1999999999989</v>
      </c>
    </row>
    <row r="25" spans="1:6" ht="72">
      <c r="A25" s="1"/>
      <c r="B25" s="5" t="s">
        <v>168</v>
      </c>
      <c r="C25" s="1"/>
      <c r="D25" s="1"/>
      <c r="E25" s="1"/>
      <c r="F25" s="1">
        <f t="shared" si="0"/>
        <v>0</v>
      </c>
    </row>
    <row r="26" spans="1:6" ht="28.8">
      <c r="A26" s="1"/>
      <c r="B26" s="5" t="s">
        <v>169</v>
      </c>
      <c r="C26" s="1" t="s">
        <v>50</v>
      </c>
      <c r="D26" s="1">
        <f>'m.sheet e'!H80</f>
        <v>14</v>
      </c>
      <c r="E26" s="1">
        <v>582.25</v>
      </c>
      <c r="F26" s="1">
        <f t="shared" si="0"/>
        <v>8151.5</v>
      </c>
    </row>
    <row r="27" spans="1:6" ht="86.4">
      <c r="A27" s="1"/>
      <c r="B27" s="5" t="s">
        <v>170</v>
      </c>
      <c r="C27" s="1"/>
      <c r="D27" s="1"/>
      <c r="E27" s="1"/>
      <c r="F27" s="1">
        <f t="shared" si="0"/>
        <v>0</v>
      </c>
    </row>
    <row r="28" spans="1:6">
      <c r="A28" s="1"/>
      <c r="B28" s="1" t="s">
        <v>171</v>
      </c>
      <c r="C28" s="1"/>
      <c r="D28" s="1"/>
      <c r="E28" s="1"/>
      <c r="F28" s="1">
        <f t="shared" si="0"/>
        <v>0</v>
      </c>
    </row>
    <row r="29" spans="1:6">
      <c r="A29" s="1"/>
      <c r="B29" s="1" t="s">
        <v>172</v>
      </c>
      <c r="C29" s="1" t="s">
        <v>174</v>
      </c>
      <c r="D29" s="1">
        <v>50</v>
      </c>
      <c r="E29" s="1">
        <v>104.9</v>
      </c>
      <c r="F29" s="1">
        <f t="shared" si="0"/>
        <v>5245</v>
      </c>
    </row>
    <row r="30" spans="1:6">
      <c r="A30" s="1"/>
      <c r="B30" s="1" t="s">
        <v>173</v>
      </c>
      <c r="C30" s="1" t="s">
        <v>174</v>
      </c>
      <c r="D30" s="1">
        <v>50</v>
      </c>
      <c r="E30" s="1">
        <v>117.45</v>
      </c>
      <c r="F30" s="1">
        <f t="shared" si="0"/>
        <v>5872.5</v>
      </c>
    </row>
    <row r="31" spans="1:6">
      <c r="B31" s="40" t="s">
        <v>175</v>
      </c>
      <c r="C31" s="40"/>
      <c r="D31" s="40"/>
      <c r="E31" s="40"/>
      <c r="F31" s="40">
        <f>SUM(F6:F30)</f>
        <v>147739.85</v>
      </c>
    </row>
  </sheetData>
  <mergeCells count="3">
    <mergeCell ref="A1:F1"/>
    <mergeCell ref="A2:F2"/>
    <mergeCell ref="A3:F3"/>
  </mergeCells>
  <pageMargins left="0.7" right="0.7" top="0.75" bottom="0.75" header="0.3" footer="0.3"/>
  <pageSetup paperSize="0" orientation="portrait" horizontalDpi="0" verticalDpi="0" copies="0" r:id="rId1"/>
</worksheet>
</file>

<file path=xl/worksheets/sheet11.xml><?xml version="1.0" encoding="utf-8"?>
<worksheet xmlns="http://schemas.openxmlformats.org/spreadsheetml/2006/main" xmlns:r="http://schemas.openxmlformats.org/officeDocument/2006/relationships">
  <dimension ref="A1:H84"/>
  <sheetViews>
    <sheetView workbookViewId="0">
      <selection activeCell="J95" sqref="J95"/>
    </sheetView>
  </sheetViews>
  <sheetFormatPr defaultRowHeight="14.4"/>
  <cols>
    <col min="2" max="2" width="16.109375" bestFit="1" customWidth="1"/>
  </cols>
  <sheetData>
    <row r="1" spans="1:8">
      <c r="A1" s="132" t="s">
        <v>5</v>
      </c>
      <c r="B1" s="132"/>
      <c r="C1" s="132"/>
      <c r="D1" s="132"/>
      <c r="E1" s="132"/>
      <c r="F1" s="132"/>
      <c r="G1" s="132"/>
      <c r="H1" s="132"/>
    </row>
    <row r="2" spans="1:8">
      <c r="A2" s="131" t="s">
        <v>6</v>
      </c>
      <c r="B2" s="131"/>
      <c r="C2" s="131"/>
      <c r="D2" s="131"/>
      <c r="E2" s="131"/>
      <c r="F2" s="131"/>
      <c r="G2" s="131"/>
      <c r="H2" s="131"/>
    </row>
    <row r="3" spans="1:8">
      <c r="A3" s="122" t="s">
        <v>180</v>
      </c>
      <c r="B3" s="122"/>
      <c r="C3" s="122"/>
      <c r="D3" s="122"/>
      <c r="E3" s="122"/>
      <c r="F3" s="122"/>
      <c r="G3" s="122"/>
      <c r="H3" s="122"/>
    </row>
    <row r="4" spans="1:8" ht="64.5" customHeight="1">
      <c r="A4" s="2" t="s">
        <v>13</v>
      </c>
      <c r="B4" s="113" t="str">
        <f>'electrical works'!B6</f>
        <v>Supply and erection of tube light, including rod, choke, starter with frame, flexible wire, including connection from ceiling rose, etc., complete. ii) single rod (40 watts) with one choke and one starter.</v>
      </c>
      <c r="C4" s="114"/>
      <c r="D4" s="114"/>
      <c r="E4" s="114"/>
      <c r="F4" s="114"/>
      <c r="G4" s="114"/>
      <c r="H4" s="115"/>
    </row>
    <row r="5" spans="1:8" s="4" customFormat="1">
      <c r="A5" s="116" t="s">
        <v>7</v>
      </c>
      <c r="B5" s="118" t="s">
        <v>0</v>
      </c>
      <c r="C5" s="118" t="s">
        <v>1</v>
      </c>
      <c r="D5" s="118" t="s">
        <v>15</v>
      </c>
      <c r="E5" s="120" t="s">
        <v>8</v>
      </c>
      <c r="F5" s="120"/>
      <c r="G5" s="120"/>
      <c r="H5" s="118" t="s">
        <v>2</v>
      </c>
    </row>
    <row r="6" spans="1:8" s="4" customFormat="1">
      <c r="A6" s="117"/>
      <c r="B6" s="119"/>
      <c r="C6" s="119"/>
      <c r="D6" s="119"/>
      <c r="E6" s="3" t="s">
        <v>9</v>
      </c>
      <c r="F6" s="3" t="s">
        <v>10</v>
      </c>
      <c r="G6" s="3" t="s">
        <v>11</v>
      </c>
      <c r="H6" s="119"/>
    </row>
    <row r="7" spans="1:8">
      <c r="A7" s="1"/>
      <c r="B7" s="1" t="s">
        <v>146</v>
      </c>
      <c r="C7" s="1" t="s">
        <v>50</v>
      </c>
      <c r="D7" s="1">
        <v>1</v>
      </c>
      <c r="E7" s="1">
        <v>8</v>
      </c>
      <c r="F7" s="1"/>
      <c r="G7" s="1"/>
      <c r="H7" s="1">
        <f>E7*D7</f>
        <v>8</v>
      </c>
    </row>
    <row r="8" spans="1:8">
      <c r="A8" s="1"/>
      <c r="B8" s="1"/>
      <c r="C8" s="121" t="s">
        <v>58</v>
      </c>
      <c r="D8" s="122"/>
      <c r="E8" s="122"/>
      <c r="F8" s="122"/>
      <c r="G8" s="123"/>
      <c r="H8" s="1">
        <f>SUM(H7:H7)</f>
        <v>8</v>
      </c>
    </row>
    <row r="9" spans="1:8">
      <c r="A9" s="1"/>
      <c r="B9" s="1"/>
      <c r="C9" s="121" t="s">
        <v>59</v>
      </c>
      <c r="D9" s="122"/>
      <c r="E9" s="122"/>
      <c r="F9" s="122"/>
      <c r="G9" s="123"/>
      <c r="H9" s="23"/>
    </row>
    <row r="10" spans="1:8">
      <c r="A10" s="1"/>
      <c r="B10" s="7"/>
      <c r="C10" s="122" t="s">
        <v>84</v>
      </c>
      <c r="D10" s="122"/>
      <c r="E10" s="122"/>
      <c r="F10" s="122"/>
      <c r="G10" s="122"/>
      <c r="H10" s="35"/>
    </row>
    <row r="11" spans="1:8" ht="64.5" customHeight="1">
      <c r="A11" s="2" t="s">
        <v>13</v>
      </c>
      <c r="B11" s="113" t="str">
        <f>'electrical works'!B7</f>
        <v>Providing and fixing Copper winded ceiling fan made of Pak/Younas/G.F.C or NEECA approved equivalent i/c the cost of necessary cable and hardware for connection as approved and directed by Engineer Incharge. iii) 56" dia</v>
      </c>
      <c r="C11" s="114"/>
      <c r="D11" s="114"/>
      <c r="E11" s="114"/>
      <c r="F11" s="114"/>
      <c r="G11" s="114"/>
      <c r="H11" s="115"/>
    </row>
    <row r="12" spans="1:8" s="4" customFormat="1">
      <c r="A12" s="116" t="s">
        <v>7</v>
      </c>
      <c r="B12" s="118" t="s">
        <v>0</v>
      </c>
      <c r="C12" s="118" t="s">
        <v>1</v>
      </c>
      <c r="D12" s="118" t="s">
        <v>15</v>
      </c>
      <c r="E12" s="120" t="s">
        <v>8</v>
      </c>
      <c r="F12" s="120"/>
      <c r="G12" s="120"/>
      <c r="H12" s="118" t="s">
        <v>2</v>
      </c>
    </row>
    <row r="13" spans="1:8" s="4" customFormat="1">
      <c r="A13" s="117"/>
      <c r="B13" s="119"/>
      <c r="C13" s="119"/>
      <c r="D13" s="119"/>
      <c r="E13" s="3" t="s">
        <v>9</v>
      </c>
      <c r="F13" s="3" t="s">
        <v>10</v>
      </c>
      <c r="G13" s="3" t="s">
        <v>11</v>
      </c>
      <c r="H13" s="119"/>
    </row>
    <row r="14" spans="1:8">
      <c r="A14" s="1"/>
      <c r="B14" s="1" t="s">
        <v>146</v>
      </c>
      <c r="C14" s="1" t="s">
        <v>50</v>
      </c>
      <c r="D14" s="1">
        <v>1</v>
      </c>
      <c r="E14" s="1">
        <v>4</v>
      </c>
      <c r="F14" s="1"/>
      <c r="G14" s="1"/>
      <c r="H14" s="1">
        <f>E14*D14</f>
        <v>4</v>
      </c>
    </row>
    <row r="15" spans="1:8">
      <c r="A15" s="1"/>
      <c r="B15" s="1"/>
      <c r="C15" s="121" t="s">
        <v>58</v>
      </c>
      <c r="D15" s="122"/>
      <c r="E15" s="122"/>
      <c r="F15" s="122"/>
      <c r="G15" s="123"/>
      <c r="H15" s="1">
        <f>SUM(H14:H14)</f>
        <v>4</v>
      </c>
    </row>
    <row r="16" spans="1:8">
      <c r="A16" s="1"/>
      <c r="B16" s="1"/>
      <c r="C16" s="121" t="s">
        <v>59</v>
      </c>
      <c r="D16" s="122"/>
      <c r="E16" s="122"/>
      <c r="F16" s="122"/>
      <c r="G16" s="123"/>
      <c r="H16" s="23"/>
    </row>
    <row r="17" spans="1:8">
      <c r="A17" s="1"/>
      <c r="B17" s="7"/>
      <c r="C17" s="122" t="s">
        <v>84</v>
      </c>
      <c r="D17" s="122"/>
      <c r="E17" s="122"/>
      <c r="F17" s="122"/>
      <c r="G17" s="122"/>
      <c r="H17" s="35"/>
    </row>
    <row r="18" spans="1:8" ht="110.25" customHeight="1">
      <c r="A18" s="2" t="s">
        <v>13</v>
      </c>
      <c r="B18" s="113" t="str">
        <f>'electrical works'!B9</f>
        <v xml:space="preserve">P/F wall mounted DB (Distribution Board) made with 16SWG Sheet (Recessded/Surface mounted Type), Powder coated Paint, i/c the cost of Lock, Indication lights,Thimble, Copper Comb, Wiring, Netural &amp; Earth Bar, Door Earthing, Digital Voltmeter,Digital Ammeter,Volt Selector Switch,Ammeter selector switch,Current Transformers and Controles Complete in all respect as approved and directed by the Engineer Incharge (Breakers will be Paid Separately).(i) 20~60A </v>
      </c>
      <c r="C18" s="114"/>
      <c r="D18" s="114"/>
      <c r="E18" s="114"/>
      <c r="F18" s="114"/>
      <c r="G18" s="114"/>
      <c r="H18" s="115"/>
    </row>
    <row r="19" spans="1:8" s="4" customFormat="1">
      <c r="A19" s="116" t="s">
        <v>7</v>
      </c>
      <c r="B19" s="118" t="s">
        <v>0</v>
      </c>
      <c r="C19" s="118" t="s">
        <v>1</v>
      </c>
      <c r="D19" s="118" t="s">
        <v>15</v>
      </c>
      <c r="E19" s="120" t="s">
        <v>8</v>
      </c>
      <c r="F19" s="120"/>
      <c r="G19" s="120"/>
      <c r="H19" s="118" t="s">
        <v>2</v>
      </c>
    </row>
    <row r="20" spans="1:8" s="4" customFormat="1">
      <c r="A20" s="117"/>
      <c r="B20" s="119"/>
      <c r="C20" s="119"/>
      <c r="D20" s="119"/>
      <c r="E20" s="3" t="s">
        <v>9</v>
      </c>
      <c r="F20" s="3" t="s">
        <v>10</v>
      </c>
      <c r="G20" s="3" t="s">
        <v>11</v>
      </c>
      <c r="H20" s="119"/>
    </row>
    <row r="21" spans="1:8">
      <c r="A21" s="1"/>
      <c r="B21" s="1" t="s">
        <v>146</v>
      </c>
      <c r="C21" s="1" t="s">
        <v>50</v>
      </c>
      <c r="D21" s="1">
        <v>1</v>
      </c>
      <c r="E21" s="1">
        <v>1</v>
      </c>
      <c r="F21" s="1">
        <v>1</v>
      </c>
      <c r="G21" s="1"/>
      <c r="H21" s="1">
        <f>E21*D21</f>
        <v>1</v>
      </c>
    </row>
    <row r="22" spans="1:8">
      <c r="A22" s="1"/>
      <c r="B22" s="1"/>
      <c r="C22" s="121" t="s">
        <v>58</v>
      </c>
      <c r="D22" s="122"/>
      <c r="E22" s="122"/>
      <c r="F22" s="122"/>
      <c r="G22" s="123"/>
      <c r="H22" s="1">
        <f>SUM(H21:H21)</f>
        <v>1</v>
      </c>
    </row>
    <row r="23" spans="1:8">
      <c r="A23" s="1"/>
      <c r="B23" s="1"/>
      <c r="C23" s="121" t="s">
        <v>59</v>
      </c>
      <c r="D23" s="122"/>
      <c r="E23" s="122"/>
      <c r="F23" s="122"/>
      <c r="G23" s="123"/>
      <c r="H23" s="23"/>
    </row>
    <row r="24" spans="1:8">
      <c r="A24" s="1"/>
      <c r="B24" s="7"/>
      <c r="C24" s="122" t="s">
        <v>84</v>
      </c>
      <c r="D24" s="122"/>
      <c r="E24" s="122"/>
      <c r="F24" s="122"/>
      <c r="G24" s="122"/>
      <c r="H24" s="35"/>
    </row>
    <row r="25" spans="1:8" ht="81" customHeight="1">
      <c r="A25" s="2" t="s">
        <v>13</v>
      </c>
      <c r="B25" s="113" t="str">
        <f>'electrical works'!B10</f>
        <v>Suppling,Installation and comissioning of MCB (Miniature Circuit Breaker) of specified rating made of LEGRAND FRANCE/ GE U.S.A / SCHNEIDER GERMANY /SIEMEN GERMAN/TERASAKI JAPAN/ ABB SWITZERLAND in prelaid DBs and Panels i/c the cost of screwes,necessary wire complete in all respect as approved and directed by the Engineer</v>
      </c>
      <c r="C25" s="114"/>
      <c r="D25" s="114"/>
      <c r="E25" s="114"/>
      <c r="F25" s="114"/>
      <c r="G25" s="114"/>
      <c r="H25" s="115"/>
    </row>
    <row r="26" spans="1:8" s="4" customFormat="1">
      <c r="A26" s="116" t="s">
        <v>7</v>
      </c>
      <c r="B26" s="118" t="s">
        <v>0</v>
      </c>
      <c r="C26" s="118" t="s">
        <v>1</v>
      </c>
      <c r="D26" s="118" t="s">
        <v>15</v>
      </c>
      <c r="E26" s="120" t="s">
        <v>8</v>
      </c>
      <c r="F26" s="120"/>
      <c r="G26" s="120"/>
      <c r="H26" s="118" t="s">
        <v>2</v>
      </c>
    </row>
    <row r="27" spans="1:8" s="4" customFormat="1">
      <c r="A27" s="117"/>
      <c r="B27" s="119"/>
      <c r="C27" s="119"/>
      <c r="D27" s="119"/>
      <c r="E27" s="3" t="s">
        <v>9</v>
      </c>
      <c r="F27" s="3" t="s">
        <v>10</v>
      </c>
      <c r="G27" s="3" t="s">
        <v>11</v>
      </c>
      <c r="H27" s="119"/>
    </row>
    <row r="28" spans="1:8">
      <c r="A28" s="1"/>
      <c r="B28" s="1" t="str">
        <f>'electrical works'!B11</f>
        <v>(ii) 6-40 Amp (6 KA)</v>
      </c>
      <c r="C28" s="1" t="s">
        <v>50</v>
      </c>
      <c r="D28" s="1">
        <v>1</v>
      </c>
      <c r="E28" s="1">
        <v>3</v>
      </c>
      <c r="F28" s="1"/>
      <c r="G28" s="1"/>
      <c r="H28" s="1">
        <f>E28*D28</f>
        <v>3</v>
      </c>
    </row>
    <row r="29" spans="1:8">
      <c r="A29" s="1"/>
      <c r="B29" s="1"/>
      <c r="C29" s="121" t="s">
        <v>58</v>
      </c>
      <c r="D29" s="122"/>
      <c r="E29" s="122"/>
      <c r="F29" s="122"/>
      <c r="G29" s="123"/>
      <c r="H29" s="1">
        <f>SUM(H28:H28)</f>
        <v>3</v>
      </c>
    </row>
    <row r="30" spans="1:8">
      <c r="A30" s="1"/>
      <c r="B30" s="1"/>
      <c r="C30" s="121" t="s">
        <v>59</v>
      </c>
      <c r="D30" s="122"/>
      <c r="E30" s="122"/>
      <c r="F30" s="122"/>
      <c r="G30" s="123"/>
      <c r="H30" s="23"/>
    </row>
    <row r="31" spans="1:8">
      <c r="A31" s="1"/>
      <c r="B31" s="7"/>
      <c r="C31" s="122" t="s">
        <v>84</v>
      </c>
      <c r="D31" s="122"/>
      <c r="E31" s="122"/>
      <c r="F31" s="122"/>
      <c r="G31" s="122"/>
      <c r="H31" s="35"/>
    </row>
    <row r="32" spans="1:8" s="4" customFormat="1">
      <c r="A32" s="116" t="s">
        <v>7</v>
      </c>
      <c r="B32" s="118" t="s">
        <v>0</v>
      </c>
      <c r="C32" s="118" t="s">
        <v>1</v>
      </c>
      <c r="D32" s="118" t="s">
        <v>15</v>
      </c>
      <c r="E32" s="120" t="s">
        <v>8</v>
      </c>
      <c r="F32" s="120"/>
      <c r="G32" s="120"/>
      <c r="H32" s="118" t="s">
        <v>2</v>
      </c>
    </row>
    <row r="33" spans="1:8" s="4" customFormat="1">
      <c r="A33" s="117"/>
      <c r="B33" s="119"/>
      <c r="C33" s="119"/>
      <c r="D33" s="119"/>
      <c r="E33" s="3" t="s">
        <v>9</v>
      </c>
      <c r="F33" s="3" t="s">
        <v>10</v>
      </c>
      <c r="G33" s="3" t="s">
        <v>11</v>
      </c>
      <c r="H33" s="119"/>
    </row>
    <row r="34" spans="1:8">
      <c r="A34" s="1"/>
      <c r="B34" s="1" t="str">
        <f>'electrical works'!B12</f>
        <v>(iii) 6-63 Amp (10 KA)</v>
      </c>
      <c r="C34" s="1" t="s">
        <v>50</v>
      </c>
      <c r="D34" s="1">
        <v>1</v>
      </c>
      <c r="E34" s="1">
        <v>1</v>
      </c>
      <c r="F34" s="1"/>
      <c r="G34" s="1"/>
      <c r="H34" s="1">
        <f>E34*D34</f>
        <v>1</v>
      </c>
    </row>
    <row r="35" spans="1:8">
      <c r="A35" s="1"/>
      <c r="B35" s="1"/>
      <c r="C35" s="121" t="s">
        <v>58</v>
      </c>
      <c r="D35" s="122"/>
      <c r="E35" s="122"/>
      <c r="F35" s="122"/>
      <c r="G35" s="123"/>
      <c r="H35" s="1">
        <f>SUM(H34:H34)</f>
        <v>1</v>
      </c>
    </row>
    <row r="36" spans="1:8">
      <c r="A36" s="1"/>
      <c r="B36" s="1"/>
      <c r="C36" s="121" t="s">
        <v>59</v>
      </c>
      <c r="D36" s="122"/>
      <c r="E36" s="122"/>
      <c r="F36" s="122"/>
      <c r="G36" s="123"/>
      <c r="H36" s="23"/>
    </row>
    <row r="37" spans="1:8">
      <c r="A37" s="1"/>
      <c r="B37" s="7"/>
      <c r="C37" s="122" t="s">
        <v>84</v>
      </c>
      <c r="D37" s="122"/>
      <c r="E37" s="122"/>
      <c r="F37" s="122"/>
      <c r="G37" s="122"/>
      <c r="H37" s="35"/>
    </row>
    <row r="38" spans="1:8" ht="81" customHeight="1">
      <c r="A38" s="2" t="s">
        <v>13</v>
      </c>
      <c r="B38" s="113" t="str">
        <f>'electrical works'!B13</f>
        <v>Supplying ,Installation and commissioning of MCCB (Moulded Case Circuit Breaker) of specified rating made of LEGRAND FRANCE/ GE U.S.A / SCHNEIDER GERMANY / TERASAKI JAPAN/SIEMEN/ABB SWITZERLAND (with fixed Thermal-Magnetic Trip ) in prelaid DBs and Panels i/c the cost of screws, necessary wire complete in all respect as approved and directed by the Engineer Incharge.</v>
      </c>
      <c r="C38" s="114"/>
      <c r="D38" s="114"/>
      <c r="E38" s="114"/>
      <c r="F38" s="114"/>
      <c r="G38" s="114"/>
      <c r="H38" s="115"/>
    </row>
    <row r="39" spans="1:8" s="4" customFormat="1">
      <c r="A39" s="116" t="s">
        <v>7</v>
      </c>
      <c r="B39" s="118" t="s">
        <v>0</v>
      </c>
      <c r="C39" s="118" t="s">
        <v>1</v>
      </c>
      <c r="D39" s="118" t="s">
        <v>15</v>
      </c>
      <c r="E39" s="120" t="s">
        <v>8</v>
      </c>
      <c r="F39" s="120"/>
      <c r="G39" s="120"/>
      <c r="H39" s="118" t="s">
        <v>2</v>
      </c>
    </row>
    <row r="40" spans="1:8" s="4" customFormat="1">
      <c r="A40" s="117"/>
      <c r="B40" s="119"/>
      <c r="C40" s="119"/>
      <c r="D40" s="119"/>
      <c r="E40" s="3" t="s">
        <v>9</v>
      </c>
      <c r="F40" s="3" t="s">
        <v>10</v>
      </c>
      <c r="G40" s="3" t="s">
        <v>11</v>
      </c>
      <c r="H40" s="119"/>
    </row>
    <row r="41" spans="1:8">
      <c r="A41" s="1"/>
      <c r="B41" s="1" t="str">
        <f>'electrical works'!B14</f>
        <v>(ii) 15-100 Amp (10 KA,15KA)</v>
      </c>
      <c r="C41" s="1" t="s">
        <v>50</v>
      </c>
      <c r="D41" s="1">
        <v>1</v>
      </c>
      <c r="E41" s="1">
        <v>1</v>
      </c>
      <c r="F41" s="1"/>
      <c r="G41" s="1"/>
      <c r="H41" s="1">
        <f>E41*D41</f>
        <v>1</v>
      </c>
    </row>
    <row r="42" spans="1:8">
      <c r="A42" s="1"/>
      <c r="B42" s="1"/>
      <c r="C42" s="121" t="s">
        <v>58</v>
      </c>
      <c r="D42" s="122"/>
      <c r="E42" s="122"/>
      <c r="F42" s="122"/>
      <c r="G42" s="123"/>
      <c r="H42" s="1">
        <f>SUM(H41:H41)</f>
        <v>1</v>
      </c>
    </row>
    <row r="43" spans="1:8">
      <c r="A43" s="1"/>
      <c r="B43" s="1"/>
      <c r="C43" s="121" t="s">
        <v>59</v>
      </c>
      <c r="D43" s="122"/>
      <c r="E43" s="122"/>
      <c r="F43" s="122"/>
      <c r="G43" s="123"/>
      <c r="H43" s="23"/>
    </row>
    <row r="44" spans="1:8">
      <c r="A44" s="1"/>
      <c r="B44" s="7"/>
      <c r="C44" s="122" t="s">
        <v>84</v>
      </c>
      <c r="D44" s="122"/>
      <c r="E44" s="122"/>
      <c r="F44" s="122"/>
      <c r="G44" s="122"/>
      <c r="H44" s="35"/>
    </row>
    <row r="45" spans="1:8" s="4" customFormat="1">
      <c r="A45" s="116" t="s">
        <v>7</v>
      </c>
      <c r="B45" s="118" t="s">
        <v>0</v>
      </c>
      <c r="C45" s="118" t="s">
        <v>1</v>
      </c>
      <c r="D45" s="118" t="s">
        <v>15</v>
      </c>
      <c r="E45" s="120" t="s">
        <v>8</v>
      </c>
      <c r="F45" s="120"/>
      <c r="G45" s="120"/>
      <c r="H45" s="118" t="s">
        <v>2</v>
      </c>
    </row>
    <row r="46" spans="1:8" s="4" customFormat="1">
      <c r="A46" s="117"/>
      <c r="B46" s="119"/>
      <c r="C46" s="119"/>
      <c r="D46" s="119"/>
      <c r="E46" s="3" t="s">
        <v>9</v>
      </c>
      <c r="F46" s="3" t="s">
        <v>10</v>
      </c>
      <c r="G46" s="3" t="s">
        <v>11</v>
      </c>
      <c r="H46" s="119"/>
    </row>
    <row r="47" spans="1:8">
      <c r="A47" s="1"/>
      <c r="B47" s="1" t="str">
        <f>'electrical works'!B15</f>
        <v>(i) 15-63 Amp(7.5 KA)</v>
      </c>
      <c r="C47" s="1" t="s">
        <v>50</v>
      </c>
      <c r="D47" s="1">
        <v>1</v>
      </c>
      <c r="E47" s="1">
        <v>1</v>
      </c>
      <c r="F47" s="1"/>
      <c r="G47" s="1"/>
      <c r="H47" s="1">
        <f>E47*D47</f>
        <v>1</v>
      </c>
    </row>
    <row r="48" spans="1:8">
      <c r="A48" s="1"/>
      <c r="B48" s="1"/>
      <c r="C48" s="121" t="s">
        <v>58</v>
      </c>
      <c r="D48" s="122"/>
      <c r="E48" s="122"/>
      <c r="F48" s="122"/>
      <c r="G48" s="123"/>
      <c r="H48" s="1">
        <f>SUM(H47:H47)</f>
        <v>1</v>
      </c>
    </row>
    <row r="49" spans="1:8">
      <c r="A49" s="1"/>
      <c r="B49" s="1"/>
      <c r="C49" s="121" t="s">
        <v>59</v>
      </c>
      <c r="D49" s="122"/>
      <c r="E49" s="122"/>
      <c r="F49" s="122"/>
      <c r="G49" s="123"/>
      <c r="H49" s="23"/>
    </row>
    <row r="50" spans="1:8">
      <c r="A50" s="1"/>
      <c r="B50" s="7"/>
      <c r="C50" s="122" t="s">
        <v>84</v>
      </c>
      <c r="D50" s="122"/>
      <c r="E50" s="122"/>
      <c r="F50" s="122"/>
      <c r="G50" s="122"/>
      <c r="H50" s="35"/>
    </row>
    <row r="51" spans="1:8" ht="135.75" customHeight="1">
      <c r="A51" s="2" t="s">
        <v>13</v>
      </c>
      <c r="B51" s="113" t="str">
        <f>'electrical works'!B16</f>
        <v xml:space="preserve">P/F floor mounted Electric Panel board of required depth and size, fabricarted with 14SWG M.S sheet (Indoor/Outdoor Type),derusting, zinc Phosphated, finish with electro static powder coating in approved colour i/c the cost of Lock, Indication lights, Brass glands, Netural &amp; Earth bar, Digital volt meter/ Amp meter, Slector switchs, Current Transformers, Controles, Channels, Copper bus bars of specified capacity ,Door Earthing, complete in all respects as approved and directed by theEngineer Incharge (Breakers will be Paid Separately).i) LT Switchboardsa) 2.50 Ft deep(i)250~600A </v>
      </c>
      <c r="C51" s="114"/>
      <c r="D51" s="114"/>
      <c r="E51" s="114"/>
      <c r="F51" s="114"/>
      <c r="G51" s="114"/>
      <c r="H51" s="115"/>
    </row>
    <row r="52" spans="1:8" s="4" customFormat="1">
      <c r="A52" s="116" t="s">
        <v>7</v>
      </c>
      <c r="B52" s="118" t="s">
        <v>0</v>
      </c>
      <c r="C52" s="118" t="s">
        <v>1</v>
      </c>
      <c r="D52" s="118" t="s">
        <v>15</v>
      </c>
      <c r="E52" s="120" t="s">
        <v>8</v>
      </c>
      <c r="F52" s="120"/>
      <c r="G52" s="120"/>
      <c r="H52" s="118" t="s">
        <v>2</v>
      </c>
    </row>
    <row r="53" spans="1:8" s="4" customFormat="1">
      <c r="A53" s="117"/>
      <c r="B53" s="119"/>
      <c r="C53" s="119"/>
      <c r="D53" s="119"/>
      <c r="E53" s="3" t="s">
        <v>9</v>
      </c>
      <c r="F53" s="3" t="s">
        <v>10</v>
      </c>
      <c r="G53" s="3" t="s">
        <v>11</v>
      </c>
      <c r="H53" s="119"/>
    </row>
    <row r="54" spans="1:8">
      <c r="A54" s="1"/>
      <c r="B54" s="1" t="e">
        <f>'electrical works'!#REF!</f>
        <v>#REF!</v>
      </c>
      <c r="C54" s="1" t="s">
        <v>50</v>
      </c>
      <c r="D54" s="1">
        <v>1</v>
      </c>
      <c r="E54" s="1">
        <v>1</v>
      </c>
      <c r="F54" s="1"/>
      <c r="G54" s="1"/>
      <c r="H54" s="1">
        <f>E54*D54</f>
        <v>1</v>
      </c>
    </row>
    <row r="55" spans="1:8">
      <c r="A55" s="1"/>
      <c r="B55" s="1"/>
      <c r="C55" s="121" t="s">
        <v>58</v>
      </c>
      <c r="D55" s="122"/>
      <c r="E55" s="122"/>
      <c r="F55" s="122"/>
      <c r="G55" s="123"/>
      <c r="H55" s="1">
        <f>SUM(H54:H54)</f>
        <v>1</v>
      </c>
    </row>
    <row r="56" spans="1:8">
      <c r="A56" s="1"/>
      <c r="B56" s="1"/>
      <c r="C56" s="121" t="s">
        <v>59</v>
      </c>
      <c r="D56" s="122"/>
      <c r="E56" s="122"/>
      <c r="F56" s="122"/>
      <c r="G56" s="123"/>
      <c r="H56" s="23"/>
    </row>
    <row r="57" spans="1:8">
      <c r="A57" s="1"/>
      <c r="B57" s="7"/>
      <c r="C57" s="122" t="s">
        <v>84</v>
      </c>
      <c r="D57" s="122"/>
      <c r="E57" s="122"/>
      <c r="F57" s="122"/>
      <c r="G57" s="122"/>
      <c r="H57" s="35"/>
    </row>
    <row r="58" spans="1:8" ht="135.75" customHeight="1">
      <c r="A58" s="2" t="s">
        <v>13</v>
      </c>
      <c r="B58" s="113" t="str">
        <f>'electrical works'!B17</f>
        <v>Supply and erection of single core PVC insulated copper conductor cables, in prelaid PVC pipe/M.S. conduit/G.I pipe/wooden strip batten/wooden casing an capping/G.I. wire/trenches (rate for cables only):</v>
      </c>
      <c r="C58" s="114"/>
      <c r="D58" s="114"/>
      <c r="E58" s="114"/>
      <c r="F58" s="114"/>
      <c r="G58" s="114"/>
      <c r="H58" s="115"/>
    </row>
    <row r="59" spans="1:8" s="4" customFormat="1">
      <c r="A59" s="116" t="s">
        <v>7</v>
      </c>
      <c r="B59" s="118" t="s">
        <v>0</v>
      </c>
      <c r="C59" s="118" t="s">
        <v>1</v>
      </c>
      <c r="D59" s="118" t="s">
        <v>15</v>
      </c>
      <c r="E59" s="120" t="s">
        <v>8</v>
      </c>
      <c r="F59" s="120"/>
      <c r="G59" s="120"/>
      <c r="H59" s="118" t="s">
        <v>2</v>
      </c>
    </row>
    <row r="60" spans="1:8" s="4" customFormat="1">
      <c r="A60" s="117"/>
      <c r="B60" s="119"/>
      <c r="C60" s="119"/>
      <c r="D60" s="119"/>
      <c r="E60" s="3" t="s">
        <v>9</v>
      </c>
      <c r="F60" s="3" t="s">
        <v>10</v>
      </c>
      <c r="G60" s="3" t="s">
        <v>11</v>
      </c>
      <c r="H60" s="119"/>
    </row>
    <row r="61" spans="1:8">
      <c r="A61" s="1"/>
      <c r="B61" s="1" t="str">
        <f>'electrical works'!B18</f>
        <v>v) 7/1.12 mm (7/0.044")</v>
      </c>
      <c r="C61" s="1" t="s">
        <v>50</v>
      </c>
      <c r="D61" s="1">
        <v>1</v>
      </c>
      <c r="E61" s="1">
        <v>50</v>
      </c>
      <c r="F61" s="1"/>
      <c r="G61" s="1"/>
      <c r="H61" s="1">
        <f>E61*D61</f>
        <v>50</v>
      </c>
    </row>
    <row r="62" spans="1:8">
      <c r="A62" s="1"/>
      <c r="B62" s="1"/>
      <c r="C62" s="121" t="s">
        <v>58</v>
      </c>
      <c r="D62" s="122"/>
      <c r="E62" s="122"/>
      <c r="F62" s="122"/>
      <c r="G62" s="123"/>
      <c r="H62" s="1">
        <f>SUM(H61:H61)</f>
        <v>50</v>
      </c>
    </row>
    <row r="63" spans="1:8">
      <c r="A63" s="1"/>
      <c r="B63" s="1"/>
      <c r="C63" s="121" t="s">
        <v>59</v>
      </c>
      <c r="D63" s="122"/>
      <c r="E63" s="122"/>
      <c r="F63" s="122"/>
      <c r="G63" s="123"/>
      <c r="H63" s="23"/>
    </row>
    <row r="64" spans="1:8">
      <c r="A64" s="1"/>
      <c r="B64" s="7"/>
      <c r="C64" s="122" t="s">
        <v>84</v>
      </c>
      <c r="D64" s="122"/>
      <c r="E64" s="122"/>
      <c r="F64" s="122"/>
      <c r="G64" s="122"/>
      <c r="H64" s="35"/>
    </row>
    <row r="65" spans="1:8" ht="135.75" customHeight="1">
      <c r="A65" s="2" t="s">
        <v>13</v>
      </c>
      <c r="B65" s="113" t="str">
        <f>'electrical works'!B20</f>
        <v>P/F PVC double layer Switch kit Face plate with specified switch holes i/c the cost of switches / sockets / dimmer made of Hi-Life / Bush / Schenider, screws complete as approved and directed by the Engineer Incharge</v>
      </c>
      <c r="C65" s="114"/>
      <c r="D65" s="114"/>
      <c r="E65" s="114"/>
      <c r="F65" s="114"/>
      <c r="G65" s="114"/>
      <c r="H65" s="115"/>
    </row>
    <row r="66" spans="1:8" s="4" customFormat="1">
      <c r="A66" s="116" t="s">
        <v>7</v>
      </c>
      <c r="B66" s="118" t="s">
        <v>0</v>
      </c>
      <c r="C66" s="118" t="s">
        <v>1</v>
      </c>
      <c r="D66" s="118" t="s">
        <v>15</v>
      </c>
      <c r="E66" s="120" t="s">
        <v>8</v>
      </c>
      <c r="F66" s="120"/>
      <c r="G66" s="120"/>
      <c r="H66" s="118" t="s">
        <v>2</v>
      </c>
    </row>
    <row r="67" spans="1:8" s="4" customFormat="1">
      <c r="A67" s="117"/>
      <c r="B67" s="119"/>
      <c r="C67" s="119"/>
      <c r="D67" s="119"/>
      <c r="E67" s="3" t="s">
        <v>9</v>
      </c>
      <c r="F67" s="3" t="s">
        <v>10</v>
      </c>
      <c r="G67" s="3" t="s">
        <v>11</v>
      </c>
      <c r="H67" s="119"/>
    </row>
    <row r="68" spans="1:8">
      <c r="A68" s="1"/>
      <c r="B68" s="1" t="str">
        <f>'electrical works'!B21</f>
        <v>(ii) 05 Gange</v>
      </c>
      <c r="C68" s="1" t="s">
        <v>50</v>
      </c>
      <c r="D68" s="1">
        <v>1</v>
      </c>
      <c r="E68" s="1">
        <v>1</v>
      </c>
      <c r="F68" s="1"/>
      <c r="G68" s="1"/>
      <c r="H68" s="1">
        <f>E68*D68</f>
        <v>1</v>
      </c>
    </row>
    <row r="69" spans="1:8" ht="28.8">
      <c r="A69" s="1"/>
      <c r="B69" s="5" t="str">
        <f>'electrical works'!B22</f>
        <v>(iv) Three pin Light Plug 10/13 Amp</v>
      </c>
      <c r="C69" s="7"/>
      <c r="D69" s="9">
        <v>1</v>
      </c>
      <c r="E69" s="9">
        <v>2</v>
      </c>
      <c r="F69" s="9"/>
      <c r="G69" s="10"/>
      <c r="H69" s="1">
        <f t="shared" ref="H69:H73" si="0">E69*D69</f>
        <v>2</v>
      </c>
    </row>
    <row r="70" spans="1:8">
      <c r="A70" s="1"/>
      <c r="B70" s="1" t="str">
        <f>'electrical works'!B23</f>
        <v>(vi) Fan Dimme</v>
      </c>
      <c r="C70" s="7"/>
      <c r="D70" s="9">
        <v>1</v>
      </c>
      <c r="E70" s="9">
        <v>6</v>
      </c>
      <c r="F70" s="9"/>
      <c r="G70" s="10"/>
      <c r="H70" s="1">
        <f t="shared" si="0"/>
        <v>6</v>
      </c>
    </row>
    <row r="71" spans="1:8">
      <c r="A71" s="1"/>
      <c r="B71" s="1" t="str">
        <f>'electrical works'!B24</f>
        <v>(vii) Bell push</v>
      </c>
      <c r="C71" s="7"/>
      <c r="D71" s="9">
        <v>1</v>
      </c>
      <c r="E71" s="9">
        <v>14</v>
      </c>
      <c r="F71" s="9"/>
      <c r="G71" s="10"/>
      <c r="H71" s="1">
        <f t="shared" si="0"/>
        <v>14</v>
      </c>
    </row>
    <row r="72" spans="1:8">
      <c r="A72" s="1"/>
      <c r="B72" s="1"/>
      <c r="C72" s="7"/>
      <c r="D72" s="9"/>
      <c r="E72" s="9"/>
      <c r="F72" s="9"/>
      <c r="G72" s="10"/>
      <c r="H72" s="1">
        <f t="shared" si="0"/>
        <v>0</v>
      </c>
    </row>
    <row r="73" spans="1:8">
      <c r="A73" s="1"/>
      <c r="B73" s="1"/>
      <c r="C73" s="121" t="s">
        <v>58</v>
      </c>
      <c r="D73" s="122"/>
      <c r="E73" s="122"/>
      <c r="F73" s="122"/>
      <c r="G73" s="123"/>
      <c r="H73" s="1">
        <f t="shared" si="0"/>
        <v>0</v>
      </c>
    </row>
    <row r="74" spans="1:8">
      <c r="A74" s="1"/>
      <c r="B74" s="1"/>
      <c r="C74" s="121" t="s">
        <v>59</v>
      </c>
      <c r="D74" s="122"/>
      <c r="E74" s="122"/>
      <c r="F74" s="122"/>
      <c r="G74" s="123"/>
      <c r="H74" s="23"/>
    </row>
    <row r="75" spans="1:8">
      <c r="A75" s="1"/>
      <c r="B75" s="7"/>
      <c r="C75" s="122" t="s">
        <v>84</v>
      </c>
      <c r="D75" s="122"/>
      <c r="E75" s="122"/>
      <c r="F75" s="122"/>
      <c r="G75" s="122"/>
      <c r="H75" s="35"/>
    </row>
    <row r="77" spans="1:8" ht="135.75" customHeight="1">
      <c r="A77" s="2" t="s">
        <v>13</v>
      </c>
      <c r="B77" s="113" t="s">
        <v>168</v>
      </c>
      <c r="C77" s="114"/>
      <c r="D77" s="114"/>
      <c r="E77" s="114"/>
      <c r="F77" s="114"/>
      <c r="G77" s="114"/>
      <c r="H77" s="115"/>
    </row>
    <row r="78" spans="1:8" s="4" customFormat="1">
      <c r="A78" s="116" t="s">
        <v>7</v>
      </c>
      <c r="B78" s="118" t="s">
        <v>0</v>
      </c>
      <c r="C78" s="118" t="s">
        <v>1</v>
      </c>
      <c r="D78" s="118" t="s">
        <v>15</v>
      </c>
      <c r="E78" s="120" t="s">
        <v>8</v>
      </c>
      <c r="F78" s="120"/>
      <c r="G78" s="120"/>
      <c r="H78" s="118" t="s">
        <v>2</v>
      </c>
    </row>
    <row r="79" spans="1:8" s="4" customFormat="1">
      <c r="A79" s="117"/>
      <c r="B79" s="119"/>
      <c r="C79" s="119"/>
      <c r="D79" s="119"/>
      <c r="E79" s="3" t="s">
        <v>9</v>
      </c>
      <c r="F79" s="3" t="s">
        <v>10</v>
      </c>
      <c r="G79" s="3" t="s">
        <v>11</v>
      </c>
      <c r="H79" s="119"/>
    </row>
    <row r="80" spans="1:8">
      <c r="A80" s="1"/>
      <c r="B80" s="1" t="str">
        <f>'electrical works'!B26</f>
        <v>(vi) Push Button ON/OFF (Make: Schneider/Himal/Eqv.)</v>
      </c>
      <c r="C80" s="7"/>
      <c r="D80" s="9">
        <v>1</v>
      </c>
      <c r="E80" s="9">
        <v>14</v>
      </c>
      <c r="F80" s="9"/>
      <c r="G80" s="10"/>
      <c r="H80" s="1">
        <f t="shared" ref="H80:H82" si="1">E80*D80</f>
        <v>14</v>
      </c>
    </row>
    <row r="81" spans="1:8">
      <c r="A81" s="1"/>
      <c r="B81" s="1"/>
      <c r="C81" s="7"/>
      <c r="D81" s="9"/>
      <c r="E81" s="9"/>
      <c r="F81" s="9"/>
      <c r="G81" s="10"/>
      <c r="H81" s="1">
        <f t="shared" si="1"/>
        <v>0</v>
      </c>
    </row>
    <row r="82" spans="1:8">
      <c r="A82" s="1"/>
      <c r="B82" s="1"/>
      <c r="C82" s="121" t="s">
        <v>58</v>
      </c>
      <c r="D82" s="122"/>
      <c r="E82" s="122"/>
      <c r="F82" s="122"/>
      <c r="G82" s="123"/>
      <c r="H82" s="1">
        <f t="shared" si="1"/>
        <v>0</v>
      </c>
    </row>
    <row r="83" spans="1:8">
      <c r="A83" s="1"/>
      <c r="B83" s="1"/>
      <c r="C83" s="121" t="s">
        <v>59</v>
      </c>
      <c r="D83" s="122"/>
      <c r="E83" s="122"/>
      <c r="F83" s="122"/>
      <c r="G83" s="123"/>
      <c r="H83" s="23"/>
    </row>
    <row r="84" spans="1:8">
      <c r="A84" s="1"/>
      <c r="B84" s="7"/>
      <c r="C84" s="122" t="s">
        <v>84</v>
      </c>
      <c r="D84" s="122"/>
      <c r="E84" s="122"/>
      <c r="F84" s="122"/>
      <c r="G84" s="122"/>
      <c r="H84" s="35"/>
    </row>
  </sheetData>
  <mergeCells count="111">
    <mergeCell ref="B4:H4"/>
    <mergeCell ref="A5:A6"/>
    <mergeCell ref="B5:B6"/>
    <mergeCell ref="C5:C6"/>
    <mergeCell ref="D5:D6"/>
    <mergeCell ref="E5:G5"/>
    <mergeCell ref="H5:H6"/>
    <mergeCell ref="A1:H1"/>
    <mergeCell ref="A2:H2"/>
    <mergeCell ref="A3:H3"/>
    <mergeCell ref="C8:G8"/>
    <mergeCell ref="C9:G9"/>
    <mergeCell ref="C10:G10"/>
    <mergeCell ref="B11:H11"/>
    <mergeCell ref="A12:A13"/>
    <mergeCell ref="B12:B13"/>
    <mergeCell ref="C12:C13"/>
    <mergeCell ref="D12:D13"/>
    <mergeCell ref="E12:G12"/>
    <mergeCell ref="H12:H13"/>
    <mergeCell ref="C15:G15"/>
    <mergeCell ref="C16:G16"/>
    <mergeCell ref="C17:G17"/>
    <mergeCell ref="B18:H18"/>
    <mergeCell ref="A19:A20"/>
    <mergeCell ref="B19:B20"/>
    <mergeCell ref="C19:C20"/>
    <mergeCell ref="D19:D20"/>
    <mergeCell ref="E19:G19"/>
    <mergeCell ref="H19:H20"/>
    <mergeCell ref="C29:G29"/>
    <mergeCell ref="C30:G30"/>
    <mergeCell ref="C31:G31"/>
    <mergeCell ref="A32:A33"/>
    <mergeCell ref="B32:B33"/>
    <mergeCell ref="C32:C33"/>
    <mergeCell ref="D32:D33"/>
    <mergeCell ref="E32:G32"/>
    <mergeCell ref="C22:G22"/>
    <mergeCell ref="C23:G23"/>
    <mergeCell ref="C24:G24"/>
    <mergeCell ref="B25:H25"/>
    <mergeCell ref="A26:A27"/>
    <mergeCell ref="B26:B27"/>
    <mergeCell ref="C26:C27"/>
    <mergeCell ref="D26:D27"/>
    <mergeCell ref="E26:G26"/>
    <mergeCell ref="H26:H27"/>
    <mergeCell ref="H32:H33"/>
    <mergeCell ref="C35:G35"/>
    <mergeCell ref="C36:G36"/>
    <mergeCell ref="C37:G37"/>
    <mergeCell ref="B38:H38"/>
    <mergeCell ref="A39:A40"/>
    <mergeCell ref="B39:B40"/>
    <mergeCell ref="C39:C40"/>
    <mergeCell ref="D39:D40"/>
    <mergeCell ref="E39:G39"/>
    <mergeCell ref="H39:H40"/>
    <mergeCell ref="C42:G42"/>
    <mergeCell ref="C43:G43"/>
    <mergeCell ref="C44:G44"/>
    <mergeCell ref="A45:A46"/>
    <mergeCell ref="B45:B46"/>
    <mergeCell ref="C45:C46"/>
    <mergeCell ref="D45:D46"/>
    <mergeCell ref="E45:G45"/>
    <mergeCell ref="H45:H46"/>
    <mergeCell ref="C48:G48"/>
    <mergeCell ref="C49:G49"/>
    <mergeCell ref="C50:G50"/>
    <mergeCell ref="B51:H51"/>
    <mergeCell ref="A52:A53"/>
    <mergeCell ref="B52:B53"/>
    <mergeCell ref="C52:C53"/>
    <mergeCell ref="D52:D53"/>
    <mergeCell ref="E52:G52"/>
    <mergeCell ref="H52:H53"/>
    <mergeCell ref="C55:G55"/>
    <mergeCell ref="C56:G56"/>
    <mergeCell ref="C57:G57"/>
    <mergeCell ref="B58:H58"/>
    <mergeCell ref="A59:A60"/>
    <mergeCell ref="B59:B60"/>
    <mergeCell ref="C59:C60"/>
    <mergeCell ref="D59:D60"/>
    <mergeCell ref="E59:G59"/>
    <mergeCell ref="H59:H60"/>
    <mergeCell ref="C62:G62"/>
    <mergeCell ref="C63:G63"/>
    <mergeCell ref="C64:G64"/>
    <mergeCell ref="B65:H65"/>
    <mergeCell ref="A66:A67"/>
    <mergeCell ref="B66:B67"/>
    <mergeCell ref="C66:C67"/>
    <mergeCell ref="D66:D67"/>
    <mergeCell ref="E66:G66"/>
    <mergeCell ref="H66:H67"/>
    <mergeCell ref="C82:G82"/>
    <mergeCell ref="C83:G83"/>
    <mergeCell ref="C84:G84"/>
    <mergeCell ref="C73:G73"/>
    <mergeCell ref="C74:G74"/>
    <mergeCell ref="C75:G75"/>
    <mergeCell ref="B77:H77"/>
    <mergeCell ref="A78:A79"/>
    <mergeCell ref="B78:B79"/>
    <mergeCell ref="C78:C79"/>
    <mergeCell ref="D78:D79"/>
    <mergeCell ref="E78:G78"/>
    <mergeCell ref="H78:H79"/>
  </mergeCell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L292"/>
  <sheetViews>
    <sheetView topLeftCell="A67" workbookViewId="0">
      <selection activeCell="J82" sqref="J82"/>
    </sheetView>
  </sheetViews>
  <sheetFormatPr defaultRowHeight="14.4"/>
  <cols>
    <col min="1" max="1" width="5.44140625" bestFit="1" customWidth="1"/>
    <col min="2" max="2" width="22.5546875" customWidth="1"/>
    <col min="8" max="8" width="10" bestFit="1" customWidth="1"/>
  </cols>
  <sheetData>
    <row r="1" spans="1:8">
      <c r="A1" s="139" t="s">
        <v>5</v>
      </c>
      <c r="B1" s="139"/>
      <c r="C1" s="139"/>
      <c r="D1" s="139"/>
      <c r="E1" s="139"/>
      <c r="F1" s="139"/>
      <c r="G1" s="139"/>
      <c r="H1" s="139"/>
    </row>
    <row r="2" spans="1:8">
      <c r="A2" s="139" t="s">
        <v>6</v>
      </c>
      <c r="B2" s="139"/>
      <c r="C2" s="139"/>
      <c r="D2" s="139"/>
      <c r="E2" s="139"/>
      <c r="F2" s="139"/>
      <c r="G2" s="139"/>
      <c r="H2" s="139"/>
    </row>
    <row r="3" spans="1:8">
      <c r="A3" s="138" t="s">
        <v>181</v>
      </c>
      <c r="B3" s="138"/>
      <c r="C3" s="138"/>
      <c r="D3" s="138"/>
      <c r="E3" s="138"/>
      <c r="F3" s="138"/>
      <c r="G3" s="138"/>
      <c r="H3" s="138"/>
    </row>
    <row r="4" spans="1:8" ht="64.5" customHeight="1">
      <c r="A4" s="2" t="s">
        <v>13</v>
      </c>
      <c r="B4" s="113" t="str">
        <f>REH!B5</f>
        <v>Excavation in foundation of building, bridges and other tructures, including dagbelling, dressing, refilling in layers around tructure with excavated earth, watering and ramming lead upto one chain (30 m)lift upto 5 ft (1.5m). 2) a) By Excavator  Ordinary soil</v>
      </c>
      <c r="C4" s="114"/>
      <c r="D4" s="114"/>
      <c r="E4" s="114"/>
      <c r="F4" s="114"/>
      <c r="G4" s="114"/>
      <c r="H4" s="115"/>
    </row>
    <row r="5" spans="1:8" s="4" customFormat="1">
      <c r="A5" s="116" t="s">
        <v>7</v>
      </c>
      <c r="B5" s="118" t="s">
        <v>0</v>
      </c>
      <c r="C5" s="118" t="s">
        <v>1</v>
      </c>
      <c r="D5" s="118" t="s">
        <v>15</v>
      </c>
      <c r="E5" s="120" t="s">
        <v>8</v>
      </c>
      <c r="F5" s="120"/>
      <c r="G5" s="120"/>
      <c r="H5" s="118" t="s">
        <v>2</v>
      </c>
    </row>
    <row r="6" spans="1:8" s="4" customFormat="1">
      <c r="A6" s="117"/>
      <c r="B6" s="119"/>
      <c r="C6" s="119"/>
      <c r="D6" s="119"/>
      <c r="E6" s="3" t="s">
        <v>9</v>
      </c>
      <c r="F6" s="3" t="s">
        <v>10</v>
      </c>
      <c r="G6" s="3" t="s">
        <v>11</v>
      </c>
      <c r="H6" s="119"/>
    </row>
    <row r="7" spans="1:8">
      <c r="A7" s="1"/>
      <c r="B7" s="1" t="s">
        <v>55</v>
      </c>
      <c r="C7" s="1" t="s">
        <v>16</v>
      </c>
      <c r="D7" s="1">
        <v>6</v>
      </c>
      <c r="E7" s="1">
        <v>9</v>
      </c>
      <c r="F7" s="1">
        <v>9</v>
      </c>
      <c r="G7" s="1">
        <v>5</v>
      </c>
      <c r="H7" s="1">
        <f>G7*F7*E7*D7</f>
        <v>2430</v>
      </c>
    </row>
    <row r="8" spans="1:8">
      <c r="A8" s="1"/>
      <c r="B8" s="1" t="s">
        <v>56</v>
      </c>
      <c r="C8" s="1" t="s">
        <v>16</v>
      </c>
      <c r="D8" s="1">
        <v>3</v>
      </c>
      <c r="E8" s="1">
        <v>5</v>
      </c>
      <c r="F8" s="1">
        <v>5</v>
      </c>
      <c r="G8" s="1">
        <v>5</v>
      </c>
      <c r="H8" s="1">
        <f>G8*F8*E8*D8</f>
        <v>375</v>
      </c>
    </row>
    <row r="9" spans="1:8">
      <c r="A9" s="1"/>
      <c r="B9" s="1" t="s">
        <v>57</v>
      </c>
      <c r="C9" s="1" t="s">
        <v>16</v>
      </c>
      <c r="D9" s="1">
        <v>2</v>
      </c>
      <c r="E9" s="1">
        <v>9</v>
      </c>
      <c r="F9" s="1">
        <v>4</v>
      </c>
      <c r="G9" s="1">
        <v>5</v>
      </c>
      <c r="H9" s="1">
        <f>G9*F9*E9*D9</f>
        <v>360</v>
      </c>
    </row>
    <row r="10" spans="1:8">
      <c r="A10" s="1"/>
      <c r="B10" s="1" t="s">
        <v>57</v>
      </c>
      <c r="C10" s="1" t="s">
        <v>16</v>
      </c>
      <c r="D10" s="1">
        <v>4</v>
      </c>
      <c r="E10" s="1">
        <v>4.5</v>
      </c>
      <c r="F10" s="1">
        <v>4</v>
      </c>
      <c r="G10" s="1">
        <v>5</v>
      </c>
      <c r="H10" s="1">
        <f>G10*F10*E10*D10</f>
        <v>360</v>
      </c>
    </row>
    <row r="11" spans="1:8">
      <c r="A11" s="1"/>
      <c r="B11" s="1" t="s">
        <v>75</v>
      </c>
      <c r="C11" s="1" t="s">
        <v>16</v>
      </c>
      <c r="D11" s="1">
        <v>4</v>
      </c>
      <c r="E11" s="1">
        <v>31</v>
      </c>
      <c r="F11" s="1">
        <v>2</v>
      </c>
      <c r="G11" s="1">
        <v>2</v>
      </c>
      <c r="H11" s="1">
        <f>G11*F11*E11*D11</f>
        <v>496</v>
      </c>
    </row>
    <row r="12" spans="1:8">
      <c r="A12" s="1"/>
      <c r="B12" s="1"/>
      <c r="C12" s="7"/>
      <c r="D12" s="9"/>
      <c r="E12" s="9"/>
      <c r="F12" s="9"/>
      <c r="G12" s="10"/>
      <c r="H12" s="1"/>
    </row>
    <row r="13" spans="1:8">
      <c r="A13" s="1"/>
      <c r="B13" s="1"/>
      <c r="C13" s="121" t="s">
        <v>58</v>
      </c>
      <c r="D13" s="122"/>
      <c r="E13" s="122"/>
      <c r="F13" s="122"/>
      <c r="G13" s="123"/>
      <c r="H13" s="1">
        <f>SUM(H7:H11)</f>
        <v>4021</v>
      </c>
    </row>
    <row r="14" spans="1:8">
      <c r="A14" s="1"/>
      <c r="B14" s="1"/>
      <c r="C14" s="121" t="s">
        <v>59</v>
      </c>
      <c r="D14" s="122"/>
      <c r="E14" s="122"/>
      <c r="F14" s="122"/>
      <c r="G14" s="123"/>
      <c r="H14" s="23">
        <f>H13/35.32</f>
        <v>113.84484711211778</v>
      </c>
    </row>
    <row r="15" spans="1:8">
      <c r="A15" s="1"/>
      <c r="B15" s="7"/>
      <c r="C15" s="122" t="s">
        <v>84</v>
      </c>
      <c r="D15" s="122"/>
      <c r="E15" s="122"/>
      <c r="F15" s="122"/>
      <c r="G15" s="122"/>
      <c r="H15" s="35">
        <f>H14*1.1</f>
        <v>125.22933182332956</v>
      </c>
    </row>
    <row r="16" spans="1:8" ht="64.5" customHeight="1">
      <c r="A16" s="2" t="s">
        <v>13</v>
      </c>
      <c r="B16" s="113" t="str">
        <f>REH!B37</f>
        <v>Supplying and filling sand under floor; or plugging in wells.</v>
      </c>
      <c r="C16" s="114"/>
      <c r="D16" s="114"/>
      <c r="E16" s="114"/>
      <c r="F16" s="114"/>
      <c r="G16" s="114"/>
      <c r="H16" s="115"/>
    </row>
    <row r="17" spans="1:8" s="4" customFormat="1">
      <c r="A17" s="116" t="s">
        <v>7</v>
      </c>
      <c r="B17" s="118" t="s">
        <v>0</v>
      </c>
      <c r="C17" s="118" t="s">
        <v>1</v>
      </c>
      <c r="D17" s="118" t="s">
        <v>15</v>
      </c>
      <c r="E17" s="120" t="s">
        <v>8</v>
      </c>
      <c r="F17" s="120"/>
      <c r="G17" s="120"/>
      <c r="H17" s="118" t="s">
        <v>2</v>
      </c>
    </row>
    <row r="18" spans="1:8" s="4" customFormat="1">
      <c r="A18" s="117"/>
      <c r="B18" s="119"/>
      <c r="C18" s="119"/>
      <c r="D18" s="119"/>
      <c r="E18" s="3" t="s">
        <v>9</v>
      </c>
      <c r="F18" s="3" t="s">
        <v>10</v>
      </c>
      <c r="G18" s="3" t="s">
        <v>11</v>
      </c>
      <c r="H18" s="119"/>
    </row>
    <row r="19" spans="1:8">
      <c r="A19" s="1"/>
      <c r="B19" s="1" t="s">
        <v>102</v>
      </c>
      <c r="C19" s="1" t="s">
        <v>16</v>
      </c>
      <c r="D19" s="1">
        <v>1</v>
      </c>
      <c r="E19" s="1">
        <v>30</v>
      </c>
      <c r="F19" s="1">
        <v>30</v>
      </c>
      <c r="G19" s="1">
        <v>3</v>
      </c>
      <c r="H19" s="1">
        <f>G19*F19*E19*D19</f>
        <v>2700</v>
      </c>
    </row>
    <row r="20" spans="1:8">
      <c r="A20" s="1"/>
      <c r="B20" s="1"/>
      <c r="C20" s="7"/>
      <c r="D20" s="9"/>
      <c r="E20" s="9"/>
      <c r="F20" s="9"/>
      <c r="G20" s="10"/>
      <c r="H20" s="1"/>
    </row>
    <row r="21" spans="1:8">
      <c r="A21" s="1"/>
      <c r="B21" s="1"/>
      <c r="C21" s="121" t="s">
        <v>58</v>
      </c>
      <c r="D21" s="122"/>
      <c r="E21" s="122"/>
      <c r="F21" s="122"/>
      <c r="G21" s="123"/>
      <c r="H21" s="1">
        <f>SUM(H19:H19)</f>
        <v>2700</v>
      </c>
    </row>
    <row r="22" spans="1:8">
      <c r="A22" s="1"/>
      <c r="B22" s="1"/>
      <c r="C22" s="121" t="s">
        <v>59</v>
      </c>
      <c r="D22" s="122"/>
      <c r="E22" s="122"/>
      <c r="F22" s="122"/>
      <c r="G22" s="123"/>
      <c r="H22" s="23">
        <f>H21/35.32</f>
        <v>76.443941109852773</v>
      </c>
    </row>
    <row r="23" spans="1:8">
      <c r="A23" s="1"/>
      <c r="B23" s="7"/>
      <c r="C23" s="122" t="s">
        <v>84</v>
      </c>
      <c r="D23" s="122"/>
      <c r="E23" s="122"/>
      <c r="F23" s="122"/>
      <c r="G23" s="122"/>
      <c r="H23" s="35">
        <f>H22*1.1</f>
        <v>84.088335220838061</v>
      </c>
    </row>
    <row r="24" spans="1:8" ht="75.75" customHeight="1">
      <c r="A24" s="2" t="s">
        <v>13</v>
      </c>
      <c r="B24" s="113" t="str">
        <f>REH!B31</f>
        <v>Spraying termite proofing by using liquid FMC/ Biflex/ Terminex Exin/ Ms Hextar or equivalent @ specified suspension concenterate (SC), Mixing Ability-HEXTAR with Ratio (1:250) = 540 Sft or equivalent approved liquid applying with shower and certificate will be provided by the contractor for 10-years complete in all respect .as approved by the Engineer Incharge</v>
      </c>
      <c r="C24" s="114"/>
      <c r="D24" s="114"/>
      <c r="E24" s="114"/>
      <c r="F24" s="114"/>
      <c r="G24" s="114"/>
      <c r="H24" s="115"/>
    </row>
    <row r="25" spans="1:8" s="4" customFormat="1">
      <c r="A25" s="116" t="s">
        <v>7</v>
      </c>
      <c r="B25" s="118" t="s">
        <v>0</v>
      </c>
      <c r="C25" s="118" t="s">
        <v>1</v>
      </c>
      <c r="D25" s="118" t="s">
        <v>15</v>
      </c>
      <c r="E25" s="120" t="s">
        <v>8</v>
      </c>
      <c r="F25" s="120"/>
      <c r="G25" s="120"/>
      <c r="H25" s="118" t="s">
        <v>2</v>
      </c>
    </row>
    <row r="26" spans="1:8" s="4" customFormat="1">
      <c r="A26" s="117"/>
      <c r="B26" s="119"/>
      <c r="C26" s="119"/>
      <c r="D26" s="119"/>
      <c r="E26" s="3" t="s">
        <v>9</v>
      </c>
      <c r="F26" s="3" t="s">
        <v>10</v>
      </c>
      <c r="G26" s="3" t="s">
        <v>11</v>
      </c>
      <c r="H26" s="119"/>
    </row>
    <row r="27" spans="1:8">
      <c r="A27" s="1"/>
      <c r="B27" s="1" t="s">
        <v>55</v>
      </c>
      <c r="C27" s="1" t="s">
        <v>70</v>
      </c>
      <c r="D27" s="1">
        <v>6</v>
      </c>
      <c r="E27" s="1">
        <v>9</v>
      </c>
      <c r="F27" s="1">
        <v>9</v>
      </c>
      <c r="G27" s="1"/>
      <c r="H27" s="1">
        <f>F27*E27*D27</f>
        <v>486</v>
      </c>
    </row>
    <row r="28" spans="1:8">
      <c r="A28" s="1"/>
      <c r="B28" s="1" t="s">
        <v>56</v>
      </c>
      <c r="C28" s="1" t="s">
        <v>70</v>
      </c>
      <c r="D28" s="1">
        <v>3</v>
      </c>
      <c r="E28" s="1">
        <v>5</v>
      </c>
      <c r="F28" s="1">
        <v>5</v>
      </c>
      <c r="G28" s="1"/>
      <c r="H28" s="1">
        <f t="shared" ref="H28:H31" si="0">F28*E28*D28</f>
        <v>75</v>
      </c>
    </row>
    <row r="29" spans="1:8">
      <c r="A29" s="1"/>
      <c r="B29" s="1" t="s">
        <v>57</v>
      </c>
      <c r="C29" s="1" t="s">
        <v>70</v>
      </c>
      <c r="D29" s="1">
        <v>2</v>
      </c>
      <c r="E29" s="1">
        <v>9</v>
      </c>
      <c r="F29" s="1">
        <v>4</v>
      </c>
      <c r="G29" s="1"/>
      <c r="H29" s="1">
        <f t="shared" si="0"/>
        <v>72</v>
      </c>
    </row>
    <row r="30" spans="1:8">
      <c r="A30" s="1"/>
      <c r="B30" s="1" t="s">
        <v>57</v>
      </c>
      <c r="C30" s="1" t="s">
        <v>70</v>
      </c>
      <c r="D30" s="1">
        <v>4</v>
      </c>
      <c r="E30" s="1">
        <v>4.5</v>
      </c>
      <c r="F30" s="1">
        <v>4</v>
      </c>
      <c r="G30" s="1"/>
      <c r="H30" s="1">
        <f t="shared" si="0"/>
        <v>72</v>
      </c>
    </row>
    <row r="31" spans="1:8">
      <c r="A31" s="1"/>
      <c r="B31" s="1" t="s">
        <v>74</v>
      </c>
      <c r="C31" s="1" t="s">
        <v>70</v>
      </c>
      <c r="D31" s="9">
        <v>4</v>
      </c>
      <c r="E31" s="9">
        <v>31</v>
      </c>
      <c r="F31" s="9">
        <v>2</v>
      </c>
      <c r="G31" s="10"/>
      <c r="H31" s="1">
        <f t="shared" si="0"/>
        <v>248</v>
      </c>
    </row>
    <row r="32" spans="1:8">
      <c r="A32" s="1"/>
      <c r="B32" s="1"/>
      <c r="C32" s="121" t="s">
        <v>58</v>
      </c>
      <c r="D32" s="122"/>
      <c r="E32" s="122"/>
      <c r="F32" s="122"/>
      <c r="G32" s="123"/>
      <c r="H32" s="1">
        <f>SUM(H27:H31)</f>
        <v>953</v>
      </c>
    </row>
    <row r="33" spans="1:8">
      <c r="A33" s="1"/>
      <c r="B33" s="1"/>
      <c r="C33" s="121" t="s">
        <v>59</v>
      </c>
      <c r="D33" s="122"/>
      <c r="E33" s="122"/>
      <c r="F33" s="122"/>
      <c r="G33" s="123"/>
      <c r="H33" s="23">
        <f>H32/10.75</f>
        <v>88.651162790697668</v>
      </c>
    </row>
    <row r="34" spans="1:8">
      <c r="A34" s="1"/>
      <c r="B34" s="7"/>
      <c r="C34" s="122" t="s">
        <v>84</v>
      </c>
      <c r="D34" s="122"/>
      <c r="E34" s="122"/>
      <c r="F34" s="122"/>
      <c r="G34" s="122"/>
      <c r="H34" s="35">
        <f>H33*1.1</f>
        <v>97.51627906976745</v>
      </c>
    </row>
    <row r="35" spans="1:8" ht="64.5" customHeight="1">
      <c r="A35" s="2" t="s">
        <v>13</v>
      </c>
      <c r="B35" s="113" t="str">
        <f>REH!B9</f>
        <v>:(i) Ratio 1: 4: 8</v>
      </c>
      <c r="C35" s="114"/>
      <c r="D35" s="114"/>
      <c r="E35" s="114"/>
      <c r="F35" s="114"/>
      <c r="G35" s="114"/>
      <c r="H35" s="115"/>
    </row>
    <row r="36" spans="1:8" s="4" customFormat="1">
      <c r="A36" s="116" t="s">
        <v>7</v>
      </c>
      <c r="B36" s="118" t="s">
        <v>0</v>
      </c>
      <c r="C36" s="118" t="s">
        <v>1</v>
      </c>
      <c r="D36" s="118" t="s">
        <v>15</v>
      </c>
      <c r="E36" s="120" t="s">
        <v>8</v>
      </c>
      <c r="F36" s="120"/>
      <c r="G36" s="120"/>
      <c r="H36" s="118" t="s">
        <v>2</v>
      </c>
    </row>
    <row r="37" spans="1:8" s="4" customFormat="1">
      <c r="A37" s="117"/>
      <c r="B37" s="119"/>
      <c r="C37" s="119"/>
      <c r="D37" s="119"/>
      <c r="E37" s="3" t="s">
        <v>9</v>
      </c>
      <c r="F37" s="3" t="s">
        <v>10</v>
      </c>
      <c r="G37" s="3" t="s">
        <v>11</v>
      </c>
      <c r="H37" s="119"/>
    </row>
    <row r="38" spans="1:8">
      <c r="A38" s="1"/>
      <c r="B38" s="1" t="s">
        <v>55</v>
      </c>
      <c r="C38" s="1" t="s">
        <v>16</v>
      </c>
      <c r="D38" s="1">
        <v>6</v>
      </c>
      <c r="E38" s="1">
        <v>9</v>
      </c>
      <c r="F38" s="1">
        <v>9</v>
      </c>
      <c r="G38" s="1">
        <v>0.25</v>
      </c>
      <c r="H38" s="23">
        <f t="shared" ref="H38:H46" si="1">G38*F38*E38*D38</f>
        <v>121.5</v>
      </c>
    </row>
    <row r="39" spans="1:8">
      <c r="A39" s="1"/>
      <c r="B39" s="1" t="s">
        <v>56</v>
      </c>
      <c r="C39" s="1" t="s">
        <v>16</v>
      </c>
      <c r="D39" s="1">
        <v>3</v>
      </c>
      <c r="E39" s="1">
        <v>5</v>
      </c>
      <c r="F39" s="1">
        <v>5</v>
      </c>
      <c r="G39" s="1">
        <v>0.25</v>
      </c>
      <c r="H39" s="23">
        <f t="shared" si="1"/>
        <v>18.75</v>
      </c>
    </row>
    <row r="40" spans="1:8">
      <c r="A40" s="1"/>
      <c r="B40" s="1" t="s">
        <v>57</v>
      </c>
      <c r="C40" s="1" t="s">
        <v>16</v>
      </c>
      <c r="D40" s="1">
        <v>2</v>
      </c>
      <c r="E40" s="1">
        <v>9</v>
      </c>
      <c r="F40" s="1">
        <v>4</v>
      </c>
      <c r="G40" s="1">
        <v>0.25</v>
      </c>
      <c r="H40" s="23">
        <f t="shared" si="1"/>
        <v>18</v>
      </c>
    </row>
    <row r="41" spans="1:8">
      <c r="A41" s="1"/>
      <c r="B41" s="1" t="s">
        <v>57</v>
      </c>
      <c r="C41" s="1" t="s">
        <v>16</v>
      </c>
      <c r="D41" s="1">
        <v>4</v>
      </c>
      <c r="E41" s="1">
        <v>4.5</v>
      </c>
      <c r="F41" s="1">
        <v>4</v>
      </c>
      <c r="G41" s="1">
        <v>0.25</v>
      </c>
      <c r="H41" s="23">
        <f t="shared" si="1"/>
        <v>18</v>
      </c>
    </row>
    <row r="42" spans="1:8">
      <c r="A42" s="1"/>
      <c r="B42" s="1" t="s">
        <v>61</v>
      </c>
      <c r="C42" s="1" t="s">
        <v>16</v>
      </c>
      <c r="D42" s="1">
        <v>3</v>
      </c>
      <c r="E42" s="1">
        <v>27</v>
      </c>
      <c r="F42" s="1">
        <v>1.5</v>
      </c>
      <c r="G42" s="1">
        <v>0.25</v>
      </c>
      <c r="H42" s="23">
        <f t="shared" si="1"/>
        <v>30.375</v>
      </c>
    </row>
    <row r="43" spans="1:8">
      <c r="A43" s="1"/>
      <c r="B43" s="1" t="s">
        <v>62</v>
      </c>
      <c r="C43" s="1" t="s">
        <v>16</v>
      </c>
      <c r="D43" s="1">
        <v>3</v>
      </c>
      <c r="E43" s="1">
        <v>25</v>
      </c>
      <c r="F43" s="1">
        <v>1.5</v>
      </c>
      <c r="G43" s="1">
        <v>0.25</v>
      </c>
      <c r="H43" s="23">
        <f t="shared" si="1"/>
        <v>28.125</v>
      </c>
    </row>
    <row r="44" spans="1:8">
      <c r="A44" s="1"/>
      <c r="B44" s="1" t="s">
        <v>86</v>
      </c>
      <c r="C44" s="7" t="s">
        <v>16</v>
      </c>
      <c r="D44" s="9">
        <v>1</v>
      </c>
      <c r="E44" s="9">
        <v>20</v>
      </c>
      <c r="F44" s="9">
        <v>3</v>
      </c>
      <c r="G44" s="10">
        <v>0.25</v>
      </c>
      <c r="H44" s="23">
        <f t="shared" si="1"/>
        <v>15</v>
      </c>
    </row>
    <row r="45" spans="1:8">
      <c r="A45" s="1"/>
      <c r="B45" s="1" t="s">
        <v>91</v>
      </c>
      <c r="C45" s="7" t="s">
        <v>16</v>
      </c>
      <c r="D45" s="9">
        <v>1</v>
      </c>
      <c r="E45" s="9">
        <v>26</v>
      </c>
      <c r="F45" s="9">
        <v>3</v>
      </c>
      <c r="G45" s="10">
        <v>0.25</v>
      </c>
      <c r="H45" s="23">
        <f t="shared" si="1"/>
        <v>19.5</v>
      </c>
    </row>
    <row r="46" spans="1:8">
      <c r="A46" s="1"/>
      <c r="B46" s="1" t="s">
        <v>74</v>
      </c>
      <c r="C46" s="7" t="s">
        <v>16</v>
      </c>
      <c r="D46" s="9">
        <v>4</v>
      </c>
      <c r="E46" s="9">
        <v>31</v>
      </c>
      <c r="F46" s="9">
        <v>2</v>
      </c>
      <c r="G46" s="10">
        <v>0.25</v>
      </c>
      <c r="H46" s="23">
        <f t="shared" si="1"/>
        <v>62</v>
      </c>
    </row>
    <row r="47" spans="1:8">
      <c r="A47" s="1"/>
      <c r="B47" s="1"/>
      <c r="C47" s="121" t="s">
        <v>58</v>
      </c>
      <c r="D47" s="122"/>
      <c r="E47" s="122"/>
      <c r="F47" s="122"/>
      <c r="G47" s="123"/>
      <c r="H47" s="23">
        <f>SUM(H38:H46)</f>
        <v>331.25</v>
      </c>
    </row>
    <row r="48" spans="1:8">
      <c r="A48" s="1"/>
      <c r="B48" s="1"/>
      <c r="C48" s="121" t="s">
        <v>59</v>
      </c>
      <c r="D48" s="122"/>
      <c r="E48" s="122"/>
      <c r="F48" s="122"/>
      <c r="G48" s="123"/>
      <c r="H48" s="23">
        <f>H47/35.32</f>
        <v>9.3785390713476779</v>
      </c>
    </row>
    <row r="49" spans="1:8">
      <c r="A49" s="1"/>
      <c r="B49" s="7"/>
      <c r="C49" s="122" t="s">
        <v>84</v>
      </c>
      <c r="D49" s="122"/>
      <c r="E49" s="122"/>
      <c r="F49" s="122"/>
      <c r="G49" s="122"/>
      <c r="H49" s="35">
        <f>H48*1.1</f>
        <v>10.316392978482446</v>
      </c>
    </row>
    <row r="50" spans="1:8" ht="64.5" customHeight="1">
      <c r="A50" s="2" t="s">
        <v>13</v>
      </c>
      <c r="B50" s="113" t="str">
        <f>REH!B10</f>
        <v>(h) Ratio 1: 3: 6</v>
      </c>
      <c r="C50" s="114"/>
      <c r="D50" s="114"/>
      <c r="E50" s="114"/>
      <c r="F50" s="114"/>
      <c r="G50" s="114"/>
      <c r="H50" s="115"/>
    </row>
    <row r="51" spans="1:8" s="4" customFormat="1">
      <c r="A51" s="116" t="s">
        <v>7</v>
      </c>
      <c r="B51" s="118" t="s">
        <v>0</v>
      </c>
      <c r="C51" s="118" t="s">
        <v>1</v>
      </c>
      <c r="D51" s="118" t="s">
        <v>15</v>
      </c>
      <c r="E51" s="120" t="s">
        <v>8</v>
      </c>
      <c r="F51" s="120"/>
      <c r="G51" s="120"/>
      <c r="H51" s="118" t="s">
        <v>2</v>
      </c>
    </row>
    <row r="52" spans="1:8" s="4" customFormat="1">
      <c r="A52" s="117"/>
      <c r="B52" s="119"/>
      <c r="C52" s="119"/>
      <c r="D52" s="119"/>
      <c r="E52" s="3" t="s">
        <v>9</v>
      </c>
      <c r="F52" s="3" t="s">
        <v>10</v>
      </c>
      <c r="G52" s="3" t="s">
        <v>11</v>
      </c>
      <c r="H52" s="119"/>
    </row>
    <row r="53" spans="1:8">
      <c r="A53" s="1"/>
      <c r="B53" s="1" t="s">
        <v>55</v>
      </c>
      <c r="C53" s="1" t="s">
        <v>16</v>
      </c>
      <c r="D53" s="1">
        <v>1</v>
      </c>
      <c r="E53" s="1">
        <v>30</v>
      </c>
      <c r="F53" s="1">
        <v>30</v>
      </c>
      <c r="G53" s="1">
        <v>0.25</v>
      </c>
      <c r="H53" s="23">
        <f>G53*F53*E53*D53</f>
        <v>225</v>
      </c>
    </row>
    <row r="54" spans="1:8">
      <c r="A54" s="1"/>
      <c r="B54" s="1"/>
      <c r="C54" s="121" t="s">
        <v>58</v>
      </c>
      <c r="D54" s="122"/>
      <c r="E54" s="122"/>
      <c r="F54" s="122"/>
      <c r="G54" s="123"/>
      <c r="H54" s="23">
        <f>SUM(H53:H53)</f>
        <v>225</v>
      </c>
    </row>
    <row r="55" spans="1:8">
      <c r="A55" s="1"/>
      <c r="B55" s="1"/>
      <c r="C55" s="121" t="s">
        <v>59</v>
      </c>
      <c r="D55" s="122"/>
      <c r="E55" s="122"/>
      <c r="F55" s="122"/>
      <c r="G55" s="123"/>
      <c r="H55" s="23">
        <f>H54/35.32</f>
        <v>6.3703284258210644</v>
      </c>
    </row>
    <row r="56" spans="1:8">
      <c r="A56" s="1"/>
      <c r="B56" s="7"/>
      <c r="C56" s="122" t="s">
        <v>84</v>
      </c>
      <c r="D56" s="122"/>
      <c r="E56" s="122"/>
      <c r="F56" s="122"/>
      <c r="G56" s="122"/>
      <c r="H56" s="35">
        <f>H55*1.1</f>
        <v>7.0073612684031712</v>
      </c>
    </row>
    <row r="57" spans="1:8" ht="64.5" customHeight="1">
      <c r="A57" s="2" t="s">
        <v>13</v>
      </c>
      <c r="B57" s="113" t="str">
        <f>REH!B11</f>
        <v>(f) Ratio 1: 2: 4</v>
      </c>
      <c r="C57" s="114"/>
      <c r="D57" s="114"/>
      <c r="E57" s="114"/>
      <c r="F57" s="114"/>
      <c r="G57" s="114"/>
      <c r="H57" s="115"/>
    </row>
    <row r="58" spans="1:8" s="4" customFormat="1">
      <c r="A58" s="116" t="s">
        <v>7</v>
      </c>
      <c r="B58" s="118" t="s">
        <v>0</v>
      </c>
      <c r="C58" s="118" t="s">
        <v>1</v>
      </c>
      <c r="D58" s="118" t="s">
        <v>15</v>
      </c>
      <c r="E58" s="120" t="s">
        <v>8</v>
      </c>
      <c r="F58" s="120"/>
      <c r="G58" s="120"/>
      <c r="H58" s="118" t="s">
        <v>2</v>
      </c>
    </row>
    <row r="59" spans="1:8" s="4" customFormat="1">
      <c r="A59" s="117"/>
      <c r="B59" s="119"/>
      <c r="C59" s="119"/>
      <c r="D59" s="119"/>
      <c r="E59" s="3" t="s">
        <v>9</v>
      </c>
      <c r="F59" s="3" t="s">
        <v>10</v>
      </c>
      <c r="G59" s="3" t="s">
        <v>11</v>
      </c>
      <c r="H59" s="119"/>
    </row>
    <row r="60" spans="1:8">
      <c r="A60" s="1"/>
      <c r="B60" s="1" t="s">
        <v>91</v>
      </c>
      <c r="C60" s="7" t="s">
        <v>16</v>
      </c>
      <c r="D60" s="9">
        <v>1</v>
      </c>
      <c r="E60" s="9">
        <v>26</v>
      </c>
      <c r="F60" s="9">
        <v>3</v>
      </c>
      <c r="G60" s="10">
        <v>0.25</v>
      </c>
      <c r="H60" s="23">
        <f>G60*F60*E60*D60</f>
        <v>19.5</v>
      </c>
    </row>
    <row r="61" spans="1:8">
      <c r="A61" s="1"/>
      <c r="B61" s="1" t="s">
        <v>74</v>
      </c>
      <c r="C61" s="7" t="s">
        <v>16</v>
      </c>
      <c r="D61" s="9">
        <v>4</v>
      </c>
      <c r="E61" s="9">
        <v>31</v>
      </c>
      <c r="F61" s="9">
        <v>2</v>
      </c>
      <c r="G61" s="10">
        <v>0.25</v>
      </c>
      <c r="H61" s="23">
        <f>G61*F61*E61*D61</f>
        <v>62</v>
      </c>
    </row>
    <row r="62" spans="1:8">
      <c r="A62" s="1"/>
      <c r="B62" s="1" t="s">
        <v>86</v>
      </c>
      <c r="C62" s="7" t="s">
        <v>16</v>
      </c>
      <c r="D62" s="9">
        <v>1</v>
      </c>
      <c r="E62" s="9">
        <v>20</v>
      </c>
      <c r="F62" s="9">
        <v>3</v>
      </c>
      <c r="G62" s="10">
        <v>0.17</v>
      </c>
      <c r="H62" s="23">
        <f>G62*F62*E62*D62</f>
        <v>10.199999999999999</v>
      </c>
    </row>
    <row r="63" spans="1:8">
      <c r="A63" s="1"/>
      <c r="B63" s="1"/>
      <c r="C63" s="121" t="s">
        <v>58</v>
      </c>
      <c r="D63" s="122"/>
      <c r="E63" s="122"/>
      <c r="F63" s="122"/>
      <c r="G63" s="123"/>
      <c r="H63" s="23">
        <f>SUM(H60:H62)</f>
        <v>91.7</v>
      </c>
    </row>
    <row r="64" spans="1:8">
      <c r="A64" s="1"/>
      <c r="B64" s="1"/>
      <c r="C64" s="121" t="s">
        <v>59</v>
      </c>
      <c r="D64" s="122"/>
      <c r="E64" s="122"/>
      <c r="F64" s="122"/>
      <c r="G64" s="123"/>
      <c r="H64" s="23">
        <f>H63/35.32</f>
        <v>2.5962627406568517</v>
      </c>
    </row>
    <row r="65" spans="1:12">
      <c r="A65" s="1"/>
      <c r="B65" s="7"/>
      <c r="C65" s="122" t="s">
        <v>84</v>
      </c>
      <c r="D65" s="122"/>
      <c r="E65" s="122"/>
      <c r="F65" s="122"/>
      <c r="G65" s="122"/>
      <c r="H65" s="35">
        <f>H64*1.1</f>
        <v>2.8558890147225373</v>
      </c>
    </row>
    <row r="66" spans="1:12" ht="64.5" customHeight="1">
      <c r="A66" s="2" t="s">
        <v>13</v>
      </c>
      <c r="B66" s="113" t="str">
        <f>REH!B17</f>
        <v>(b) Deformed bars (Grade-40)</v>
      </c>
      <c r="C66" s="114"/>
      <c r="D66" s="114"/>
      <c r="E66" s="114"/>
      <c r="F66" s="114"/>
      <c r="G66" s="114"/>
      <c r="H66" s="115"/>
    </row>
    <row r="67" spans="1:12" s="4" customFormat="1">
      <c r="A67" s="116" t="s">
        <v>7</v>
      </c>
      <c r="B67" s="118" t="s">
        <v>0</v>
      </c>
      <c r="C67" s="118" t="s">
        <v>1</v>
      </c>
      <c r="D67" s="118" t="s">
        <v>15</v>
      </c>
      <c r="E67" s="120" t="s">
        <v>8</v>
      </c>
      <c r="F67" s="120"/>
      <c r="G67" s="120"/>
      <c r="H67" s="118" t="s">
        <v>2</v>
      </c>
    </row>
    <row r="68" spans="1:12" s="4" customFormat="1">
      <c r="A68" s="117"/>
      <c r="B68" s="119"/>
      <c r="C68" s="119"/>
      <c r="D68" s="119"/>
      <c r="E68" s="3" t="s">
        <v>9</v>
      </c>
      <c r="F68" s="3" t="s">
        <v>10</v>
      </c>
      <c r="G68" s="3" t="s">
        <v>11</v>
      </c>
      <c r="H68" s="119"/>
    </row>
    <row r="69" spans="1:12">
      <c r="A69" s="1"/>
      <c r="B69" s="1" t="s">
        <v>91</v>
      </c>
      <c r="C69" s="7" t="str">
        <f>REH!C17</f>
        <v>per cwt</v>
      </c>
      <c r="D69" s="9">
        <v>1</v>
      </c>
      <c r="E69" s="124">
        <f>'[1]L.G.F.RAFT (2)'!$P$42</f>
        <v>1530.7593749999999</v>
      </c>
      <c r="F69" s="122"/>
      <c r="G69" s="123"/>
      <c r="H69" s="23">
        <f>E69*D69</f>
        <v>1530.7593749999999</v>
      </c>
    </row>
    <row r="70" spans="1:12">
      <c r="A70" s="1"/>
      <c r="B70" s="1"/>
      <c r="C70" s="121" t="s">
        <v>58</v>
      </c>
      <c r="D70" s="122"/>
      <c r="E70" s="122"/>
      <c r="F70" s="122"/>
      <c r="G70" s="123"/>
      <c r="H70" s="23">
        <f>SUM(H69:H69)</f>
        <v>1530.7593749999999</v>
      </c>
    </row>
    <row r="71" spans="1:12">
      <c r="A71" s="1"/>
      <c r="B71" s="1"/>
      <c r="C71" s="121" t="s">
        <v>59</v>
      </c>
      <c r="D71" s="122"/>
      <c r="E71" s="122"/>
      <c r="F71" s="122"/>
      <c r="G71" s="123"/>
      <c r="H71" s="23">
        <f>H70/50.8</f>
        <v>30.133058562992126</v>
      </c>
    </row>
    <row r="72" spans="1:12">
      <c r="A72" s="1"/>
      <c r="B72" s="7"/>
      <c r="C72" s="122" t="s">
        <v>84</v>
      </c>
      <c r="D72" s="122"/>
      <c r="E72" s="122"/>
      <c r="F72" s="122"/>
      <c r="G72" s="122"/>
      <c r="H72" s="35">
        <f>H71*1.1</f>
        <v>33.146364419291338</v>
      </c>
    </row>
    <row r="73" spans="1:12" ht="64.5" customHeight="1">
      <c r="A73" s="2" t="s">
        <v>13</v>
      </c>
      <c r="B73" s="113" t="str">
        <f>REH!B18</f>
        <v>('c) Deformed bars (Grade-60)</v>
      </c>
      <c r="C73" s="114"/>
      <c r="D73" s="114"/>
      <c r="E73" s="114"/>
      <c r="F73" s="114"/>
      <c r="G73" s="114"/>
      <c r="H73" s="115"/>
    </row>
    <row r="74" spans="1:12" s="4" customFormat="1">
      <c r="A74" s="116" t="s">
        <v>7</v>
      </c>
      <c r="B74" s="118" t="s">
        <v>0</v>
      </c>
      <c r="C74" s="118" t="s">
        <v>1</v>
      </c>
      <c r="D74" s="118" t="s">
        <v>15</v>
      </c>
      <c r="E74" s="120" t="s">
        <v>8</v>
      </c>
      <c r="F74" s="120"/>
      <c r="G74" s="120"/>
      <c r="H74" s="118" t="s">
        <v>2</v>
      </c>
    </row>
    <row r="75" spans="1:12" s="4" customFormat="1">
      <c r="A75" s="117"/>
      <c r="B75" s="119"/>
      <c r="C75" s="119"/>
      <c r="D75" s="119"/>
      <c r="E75" s="3" t="s">
        <v>9</v>
      </c>
      <c r="F75" s="3" t="s">
        <v>10</v>
      </c>
      <c r="G75" s="3" t="s">
        <v>11</v>
      </c>
      <c r="H75" s="119"/>
    </row>
    <row r="76" spans="1:12">
      <c r="A76" s="1"/>
      <c r="B76" s="1" t="s">
        <v>91</v>
      </c>
      <c r="C76" s="7" t="str">
        <f>REH!C18</f>
        <v>per cwt</v>
      </c>
      <c r="D76" s="9">
        <v>1</v>
      </c>
      <c r="E76" s="140">
        <v>3136.6350000000002</v>
      </c>
      <c r="F76" s="140"/>
      <c r="G76" s="141"/>
      <c r="H76" s="23">
        <f>E76*D76</f>
        <v>3136.6350000000002</v>
      </c>
    </row>
    <row r="77" spans="1:12">
      <c r="A77" s="1"/>
      <c r="B77" s="1"/>
      <c r="C77" s="121" t="s">
        <v>58</v>
      </c>
      <c r="D77" s="122"/>
      <c r="E77" s="122"/>
      <c r="F77" s="122"/>
      <c r="G77" s="123"/>
      <c r="H77" s="23">
        <f>SUM(H76:H76)</f>
        <v>3136.6350000000002</v>
      </c>
    </row>
    <row r="78" spans="1:12">
      <c r="A78" s="1"/>
      <c r="B78" s="1"/>
      <c r="C78" s="121" t="s">
        <v>59</v>
      </c>
      <c r="D78" s="122"/>
      <c r="E78" s="122"/>
      <c r="F78" s="122"/>
      <c r="G78" s="123"/>
      <c r="H78" s="23">
        <f>H77/50.8</f>
        <v>61.744783464566936</v>
      </c>
    </row>
    <row r="79" spans="1:12">
      <c r="A79" s="1"/>
      <c r="B79" s="7"/>
      <c r="C79" s="122" t="s">
        <v>84</v>
      </c>
      <c r="D79" s="122"/>
      <c r="E79" s="122"/>
      <c r="F79" s="122"/>
      <c r="G79" s="122"/>
      <c r="H79" s="35">
        <f>H78*1.1</f>
        <v>67.919261811023631</v>
      </c>
      <c r="J79">
        <v>744.6744135953486</v>
      </c>
      <c r="K79">
        <v>35091.949999999997</v>
      </c>
      <c r="L79">
        <f>J79/K79</f>
        <v>2.1220662106133988E-2</v>
      </c>
    </row>
    <row r="80" spans="1:12" ht="64.5" customHeight="1">
      <c r="A80" s="2" t="s">
        <v>13</v>
      </c>
      <c r="B80" s="113" t="str">
        <f>REH!B12</f>
        <v>cement concrete in haunches 1:6:12</v>
      </c>
      <c r="C80" s="114"/>
      <c r="D80" s="114"/>
      <c r="E80" s="114"/>
      <c r="F80" s="114"/>
      <c r="G80" s="114"/>
      <c r="H80" s="115"/>
      <c r="L80">
        <f>L79*50.8</f>
        <v>1.0780096349916066</v>
      </c>
    </row>
    <row r="81" spans="1:8" s="4" customFormat="1">
      <c r="A81" s="116" t="s">
        <v>7</v>
      </c>
      <c r="B81" s="118" t="s">
        <v>0</v>
      </c>
      <c r="C81" s="118" t="s">
        <v>1</v>
      </c>
      <c r="D81" s="118" t="s">
        <v>15</v>
      </c>
      <c r="E81" s="120" t="s">
        <v>8</v>
      </c>
      <c r="F81" s="120"/>
      <c r="G81" s="120"/>
      <c r="H81" s="118" t="s">
        <v>2</v>
      </c>
    </row>
    <row r="82" spans="1:8" s="4" customFormat="1">
      <c r="A82" s="117"/>
      <c r="B82" s="119"/>
      <c r="C82" s="119"/>
      <c r="D82" s="119"/>
      <c r="E82" s="3" t="s">
        <v>9</v>
      </c>
      <c r="F82" s="3" t="s">
        <v>10</v>
      </c>
      <c r="G82" s="3" t="s">
        <v>11</v>
      </c>
      <c r="H82" s="119"/>
    </row>
    <row r="83" spans="1:8">
      <c r="A83" s="1"/>
      <c r="B83" s="1" t="s">
        <v>91</v>
      </c>
      <c r="C83" s="7" t="s">
        <v>16</v>
      </c>
      <c r="D83" s="9">
        <v>1</v>
      </c>
      <c r="E83" s="9">
        <v>26</v>
      </c>
      <c r="F83" s="9">
        <v>3</v>
      </c>
      <c r="G83" s="10">
        <v>3</v>
      </c>
      <c r="H83" s="23">
        <f>G83*F83*E83*D83</f>
        <v>234</v>
      </c>
    </row>
    <row r="84" spans="1:8">
      <c r="A84" s="1"/>
      <c r="B84" s="1"/>
      <c r="C84" s="121" t="s">
        <v>58</v>
      </c>
      <c r="D84" s="122"/>
      <c r="E84" s="122"/>
      <c r="F84" s="122"/>
      <c r="G84" s="123"/>
      <c r="H84" s="23">
        <f>SUM(H83:H83)</f>
        <v>234</v>
      </c>
    </row>
    <row r="85" spans="1:8">
      <c r="A85" s="1"/>
      <c r="B85" s="1"/>
      <c r="C85" s="121" t="s">
        <v>59</v>
      </c>
      <c r="D85" s="122"/>
      <c r="E85" s="122"/>
      <c r="F85" s="122"/>
      <c r="G85" s="123"/>
      <c r="H85" s="23">
        <f>H84/35.32</f>
        <v>6.6251415628539068</v>
      </c>
    </row>
    <row r="86" spans="1:8">
      <c r="A86" s="1"/>
      <c r="B86" s="7"/>
      <c r="C86" s="122" t="s">
        <v>84</v>
      </c>
      <c r="D86" s="122"/>
      <c r="E86" s="122"/>
      <c r="F86" s="122"/>
      <c r="G86" s="122"/>
      <c r="H86" s="35">
        <f>H85*1.1</f>
        <v>7.2876557191392983</v>
      </c>
    </row>
    <row r="87" spans="1:8" ht="64.5" customHeight="1">
      <c r="A87" s="2" t="s">
        <v>13</v>
      </c>
      <c r="B87" s="113" t="str">
        <f>REH!B14</f>
        <v>(a)(iii) Reinforced cement concrete in slab of rafts / strip foundation, base slab of column and retaining walls; etc and footing beams, other structural members other than those mentioned in 6(a) (i)&amp;(ii) above not requiring form work (i.e. horizontal shuttering) complete in all respects:(3) Type C (nominal mix 1: 2: 4)</v>
      </c>
      <c r="C87" s="114"/>
      <c r="D87" s="114"/>
      <c r="E87" s="114"/>
      <c r="F87" s="114"/>
      <c r="G87" s="114"/>
      <c r="H87" s="115"/>
    </row>
    <row r="88" spans="1:8" s="4" customFormat="1">
      <c r="A88" s="116" t="s">
        <v>7</v>
      </c>
      <c r="B88" s="118" t="s">
        <v>0</v>
      </c>
      <c r="C88" s="118" t="s">
        <v>1</v>
      </c>
      <c r="D88" s="118" t="s">
        <v>15</v>
      </c>
      <c r="E88" s="120" t="s">
        <v>8</v>
      </c>
      <c r="F88" s="120"/>
      <c r="G88" s="120"/>
      <c r="H88" s="118" t="s">
        <v>2</v>
      </c>
    </row>
    <row r="89" spans="1:8" s="4" customFormat="1">
      <c r="A89" s="117"/>
      <c r="B89" s="119"/>
      <c r="C89" s="119"/>
      <c r="D89" s="119"/>
      <c r="E89" s="3" t="s">
        <v>9</v>
      </c>
      <c r="F89" s="3" t="s">
        <v>10</v>
      </c>
      <c r="G89" s="3" t="s">
        <v>11</v>
      </c>
      <c r="H89" s="119"/>
    </row>
    <row r="90" spans="1:8">
      <c r="A90" s="1"/>
      <c r="B90" s="1" t="s">
        <v>55</v>
      </c>
      <c r="C90" s="1" t="s">
        <v>16</v>
      </c>
      <c r="D90" s="1">
        <v>6</v>
      </c>
      <c r="E90" s="1">
        <v>8</v>
      </c>
      <c r="F90" s="1">
        <v>8</v>
      </c>
      <c r="G90" s="1">
        <v>1</v>
      </c>
      <c r="H90" s="23">
        <f t="shared" ref="H90:H96" si="2">G90*F90*E90*D90</f>
        <v>384</v>
      </c>
    </row>
    <row r="91" spans="1:8">
      <c r="A91" s="1"/>
      <c r="B91" s="1" t="s">
        <v>56</v>
      </c>
      <c r="C91" s="1" t="s">
        <v>16</v>
      </c>
      <c r="D91" s="1">
        <v>3</v>
      </c>
      <c r="E91" s="1">
        <v>4</v>
      </c>
      <c r="F91" s="1">
        <v>4</v>
      </c>
      <c r="G91" s="1">
        <v>1</v>
      </c>
      <c r="H91" s="23">
        <f t="shared" si="2"/>
        <v>48</v>
      </c>
    </row>
    <row r="92" spans="1:8">
      <c r="A92" s="1"/>
      <c r="B92" s="1" t="s">
        <v>57</v>
      </c>
      <c r="C92" s="1" t="s">
        <v>16</v>
      </c>
      <c r="D92" s="1">
        <v>2</v>
      </c>
      <c r="E92" s="1">
        <v>9</v>
      </c>
      <c r="F92" s="1">
        <v>3</v>
      </c>
      <c r="G92" s="1">
        <v>0.75</v>
      </c>
      <c r="H92" s="23">
        <f t="shared" si="2"/>
        <v>40.5</v>
      </c>
    </row>
    <row r="93" spans="1:8">
      <c r="A93" s="1"/>
      <c r="B93" s="1" t="s">
        <v>57</v>
      </c>
      <c r="C93" s="1" t="s">
        <v>16</v>
      </c>
      <c r="D93" s="1">
        <v>4</v>
      </c>
      <c r="E93" s="1">
        <v>4.5</v>
      </c>
      <c r="F93" s="1">
        <v>3</v>
      </c>
      <c r="G93" s="1">
        <v>0.75</v>
      </c>
      <c r="H93" s="23">
        <f t="shared" si="2"/>
        <v>40.5</v>
      </c>
    </row>
    <row r="94" spans="1:8">
      <c r="A94" s="1"/>
      <c r="B94" s="1" t="s">
        <v>60</v>
      </c>
      <c r="C94" s="1" t="s">
        <v>16</v>
      </c>
      <c r="D94" s="1">
        <v>9</v>
      </c>
      <c r="E94" s="1">
        <v>1</v>
      </c>
      <c r="F94" s="1">
        <v>1</v>
      </c>
      <c r="G94" s="1">
        <v>5</v>
      </c>
      <c r="H94" s="23">
        <f t="shared" si="2"/>
        <v>45</v>
      </c>
    </row>
    <row r="95" spans="1:8">
      <c r="A95" s="1"/>
      <c r="B95" s="1" t="s">
        <v>61</v>
      </c>
      <c r="C95" s="1" t="s">
        <v>16</v>
      </c>
      <c r="D95" s="1">
        <v>3</v>
      </c>
      <c r="E95" s="1">
        <v>27</v>
      </c>
      <c r="F95" s="1">
        <v>1</v>
      </c>
      <c r="G95" s="1">
        <v>1</v>
      </c>
      <c r="H95" s="23">
        <f t="shared" si="2"/>
        <v>81</v>
      </c>
    </row>
    <row r="96" spans="1:8">
      <c r="A96" s="1"/>
      <c r="B96" s="1" t="s">
        <v>62</v>
      </c>
      <c r="C96" s="1" t="s">
        <v>16</v>
      </c>
      <c r="D96" s="1">
        <v>3</v>
      </c>
      <c r="E96" s="1">
        <v>25</v>
      </c>
      <c r="F96" s="1">
        <v>1</v>
      </c>
      <c r="G96" s="1">
        <v>1</v>
      </c>
      <c r="H96" s="23">
        <f t="shared" si="2"/>
        <v>75</v>
      </c>
    </row>
    <row r="97" spans="1:8">
      <c r="A97" s="1"/>
      <c r="B97" s="1"/>
      <c r="C97" s="121" t="s">
        <v>58</v>
      </c>
      <c r="D97" s="122"/>
      <c r="E97" s="122"/>
      <c r="F97" s="122"/>
      <c r="G97" s="123"/>
      <c r="H97" s="23">
        <f>SUM(H90:H96)</f>
        <v>714</v>
      </c>
    </row>
    <row r="98" spans="1:8">
      <c r="A98" s="1"/>
      <c r="B98" s="1"/>
      <c r="C98" s="121" t="s">
        <v>59</v>
      </c>
      <c r="D98" s="122"/>
      <c r="E98" s="122"/>
      <c r="F98" s="122"/>
      <c r="G98" s="123"/>
      <c r="H98" s="23">
        <f>H97/35.32</f>
        <v>20.215175537938844</v>
      </c>
    </row>
    <row r="99" spans="1:8">
      <c r="A99" s="1"/>
      <c r="B99" s="7"/>
      <c r="C99" s="122" t="s">
        <v>84</v>
      </c>
      <c r="D99" s="122"/>
      <c r="E99" s="122"/>
      <c r="F99" s="122"/>
      <c r="G99" s="122"/>
      <c r="H99" s="35">
        <f>H98*1.1</f>
        <v>22.236693091732729</v>
      </c>
    </row>
    <row r="100" spans="1:8" ht="64.5" customHeight="1">
      <c r="A100" s="2" t="s">
        <v>13</v>
      </c>
      <c r="B100" s="113" t="str">
        <f>REH!B15</f>
        <v>(a) (i) Reinforced cement concrete in roof slab, beams columns lintels, girders and other structural members laid in situ or precast laid in position, or prestressed members cast in situ, complete in all respects:-(3) Type C (nominal mix 1: 2: 4)</v>
      </c>
      <c r="C100" s="114"/>
      <c r="D100" s="114"/>
      <c r="E100" s="114"/>
      <c r="F100" s="114"/>
      <c r="G100" s="114"/>
      <c r="H100" s="115"/>
    </row>
    <row r="101" spans="1:8" s="4" customFormat="1">
      <c r="A101" s="116" t="s">
        <v>7</v>
      </c>
      <c r="B101" s="118" t="s">
        <v>0</v>
      </c>
      <c r="C101" s="118" t="s">
        <v>1</v>
      </c>
      <c r="D101" s="118" t="s">
        <v>15</v>
      </c>
      <c r="E101" s="120" t="s">
        <v>8</v>
      </c>
      <c r="F101" s="120"/>
      <c r="G101" s="120"/>
      <c r="H101" s="118" t="s">
        <v>2</v>
      </c>
    </row>
    <row r="102" spans="1:8" s="4" customFormat="1">
      <c r="A102" s="117"/>
      <c r="B102" s="119"/>
      <c r="C102" s="119"/>
      <c r="D102" s="119"/>
      <c r="E102" s="3" t="s">
        <v>9</v>
      </c>
      <c r="F102" s="3" t="s">
        <v>10</v>
      </c>
      <c r="G102" s="3" t="s">
        <v>11</v>
      </c>
      <c r="H102" s="119"/>
    </row>
    <row r="103" spans="1:8">
      <c r="A103" s="1"/>
      <c r="B103" s="1" t="s">
        <v>63</v>
      </c>
      <c r="C103" s="1" t="s">
        <v>16</v>
      </c>
      <c r="D103" s="1">
        <v>9</v>
      </c>
      <c r="E103" s="1">
        <v>1</v>
      </c>
      <c r="F103" s="1">
        <v>1</v>
      </c>
      <c r="G103" s="1">
        <v>10</v>
      </c>
      <c r="H103" s="23">
        <f t="shared" ref="H103:H109" si="3">G103*F103*E103*D103</f>
        <v>90</v>
      </c>
    </row>
    <row r="104" spans="1:8">
      <c r="A104" s="1"/>
      <c r="B104" s="1" t="s">
        <v>64</v>
      </c>
      <c r="C104" s="1" t="s">
        <v>16</v>
      </c>
      <c r="D104" s="1">
        <v>3</v>
      </c>
      <c r="E104" s="1">
        <v>30</v>
      </c>
      <c r="F104" s="1">
        <v>1</v>
      </c>
      <c r="G104" s="1">
        <v>1</v>
      </c>
      <c r="H104" s="23">
        <f t="shared" si="3"/>
        <v>90</v>
      </c>
    </row>
    <row r="105" spans="1:8">
      <c r="A105" s="1"/>
      <c r="B105" s="1" t="s">
        <v>65</v>
      </c>
      <c r="C105" s="1" t="s">
        <v>16</v>
      </c>
      <c r="D105" s="1">
        <v>3</v>
      </c>
      <c r="E105" s="1">
        <v>30</v>
      </c>
      <c r="F105" s="1">
        <v>1</v>
      </c>
      <c r="G105" s="1">
        <v>1</v>
      </c>
      <c r="H105" s="23">
        <f t="shared" si="3"/>
        <v>90</v>
      </c>
    </row>
    <row r="106" spans="1:8">
      <c r="A106" s="1"/>
      <c r="B106" s="1" t="s">
        <v>66</v>
      </c>
      <c r="C106" s="1" t="s">
        <v>16</v>
      </c>
      <c r="D106" s="1">
        <v>1</v>
      </c>
      <c r="E106" s="1">
        <v>30</v>
      </c>
      <c r="F106" s="1">
        <v>30</v>
      </c>
      <c r="G106" s="1">
        <v>0.5</v>
      </c>
      <c r="H106" s="23">
        <f t="shared" si="3"/>
        <v>450</v>
      </c>
    </row>
    <row r="107" spans="1:8">
      <c r="A107" s="1"/>
      <c r="B107" s="1" t="s">
        <v>74</v>
      </c>
      <c r="C107" s="1" t="s">
        <v>16</v>
      </c>
      <c r="D107" s="1">
        <v>4</v>
      </c>
      <c r="E107" s="1">
        <v>30</v>
      </c>
      <c r="F107" s="1">
        <v>2</v>
      </c>
      <c r="G107" s="1">
        <v>0.5</v>
      </c>
      <c r="H107" s="23">
        <f t="shared" si="3"/>
        <v>120</v>
      </c>
    </row>
    <row r="108" spans="1:8">
      <c r="A108" s="1"/>
      <c r="B108" s="1"/>
      <c r="C108" s="1" t="s">
        <v>16</v>
      </c>
      <c r="D108" s="1"/>
      <c r="E108" s="1"/>
      <c r="F108" s="1"/>
      <c r="G108" s="1"/>
      <c r="H108" s="23">
        <f t="shared" si="3"/>
        <v>0</v>
      </c>
    </row>
    <row r="109" spans="1:8">
      <c r="A109" s="1"/>
      <c r="B109" s="1"/>
      <c r="C109" s="1" t="s">
        <v>16</v>
      </c>
      <c r="D109" s="1"/>
      <c r="E109" s="1"/>
      <c r="F109" s="1"/>
      <c r="G109" s="1"/>
      <c r="H109" s="23">
        <f t="shared" si="3"/>
        <v>0</v>
      </c>
    </row>
    <row r="110" spans="1:8">
      <c r="A110" s="1"/>
      <c r="B110" s="1"/>
      <c r="C110" s="121" t="s">
        <v>58</v>
      </c>
      <c r="D110" s="122"/>
      <c r="E110" s="122"/>
      <c r="F110" s="122"/>
      <c r="G110" s="123"/>
      <c r="H110" s="23">
        <f>SUM(H103:H109)</f>
        <v>840</v>
      </c>
    </row>
    <row r="111" spans="1:8">
      <c r="A111" s="1"/>
      <c r="B111" s="1"/>
      <c r="C111" s="121" t="s">
        <v>59</v>
      </c>
      <c r="D111" s="122"/>
      <c r="E111" s="122"/>
      <c r="F111" s="122"/>
      <c r="G111" s="123"/>
      <c r="H111" s="23">
        <f>H110/35.32</f>
        <v>23.782559456398641</v>
      </c>
    </row>
    <row r="112" spans="1:8">
      <c r="A112" s="1"/>
      <c r="B112" s="7"/>
      <c r="C112" s="122" t="s">
        <v>84</v>
      </c>
      <c r="D112" s="122"/>
      <c r="E112" s="122"/>
      <c r="F112" s="122"/>
      <c r="G112" s="122"/>
      <c r="H112" s="35">
        <f>H111*1.1</f>
        <v>26.160815402038505</v>
      </c>
    </row>
    <row r="113" spans="1:8" ht="33.75" customHeight="1">
      <c r="A113" s="2" t="s">
        <v>13</v>
      </c>
      <c r="B113" s="113" t="str">
        <f>REH!B19</f>
        <v>Pacca brick work in foundation and plinth in:-i) Cement, sand mortar:-Ratio 1:4</v>
      </c>
      <c r="C113" s="114"/>
      <c r="D113" s="114"/>
      <c r="E113" s="114"/>
      <c r="F113" s="114"/>
      <c r="G113" s="114"/>
      <c r="H113" s="115"/>
    </row>
    <row r="114" spans="1:8" s="4" customFormat="1">
      <c r="A114" s="116" t="s">
        <v>7</v>
      </c>
      <c r="B114" s="118" t="s">
        <v>0</v>
      </c>
      <c r="C114" s="118" t="s">
        <v>1</v>
      </c>
      <c r="D114" s="118" t="s">
        <v>15</v>
      </c>
      <c r="E114" s="120" t="s">
        <v>8</v>
      </c>
      <c r="F114" s="120"/>
      <c r="G114" s="120"/>
      <c r="H114" s="118" t="s">
        <v>2</v>
      </c>
    </row>
    <row r="115" spans="1:8" s="4" customFormat="1">
      <c r="A115" s="117"/>
      <c r="B115" s="119"/>
      <c r="C115" s="119"/>
      <c r="D115" s="119"/>
      <c r="E115" s="3" t="s">
        <v>9</v>
      </c>
      <c r="F115" s="3" t="s">
        <v>10</v>
      </c>
      <c r="G115" s="3" t="s">
        <v>11</v>
      </c>
      <c r="H115" s="119"/>
    </row>
    <row r="116" spans="1:8">
      <c r="A116" s="2">
        <v>1</v>
      </c>
      <c r="B116" s="1" t="s">
        <v>14</v>
      </c>
      <c r="C116" s="1" t="s">
        <v>16</v>
      </c>
      <c r="D116" s="1">
        <v>2</v>
      </c>
      <c r="E116" s="1">
        <v>26</v>
      </c>
      <c r="F116" s="1">
        <v>0.75</v>
      </c>
      <c r="G116" s="1">
        <v>5</v>
      </c>
      <c r="H116" s="1">
        <f>G116*F116*E116*D116</f>
        <v>195</v>
      </c>
    </row>
    <row r="117" spans="1:8">
      <c r="A117" s="1">
        <v>2</v>
      </c>
      <c r="B117" s="1" t="s">
        <v>17</v>
      </c>
      <c r="C117" s="1" t="s">
        <v>16</v>
      </c>
      <c r="D117" s="1">
        <v>2</v>
      </c>
      <c r="E117" s="1">
        <v>17</v>
      </c>
      <c r="F117" s="1">
        <v>0.75</v>
      </c>
      <c r="G117" s="1">
        <v>5</v>
      </c>
      <c r="H117" s="1">
        <f t="shared" ref="H117:H121" si="4">G117*F117*E117*D117</f>
        <v>127.5</v>
      </c>
    </row>
    <row r="118" spans="1:8">
      <c r="A118" s="1"/>
      <c r="B118" s="1" t="s">
        <v>20</v>
      </c>
      <c r="C118" s="1" t="s">
        <v>16</v>
      </c>
      <c r="D118" s="1">
        <v>2</v>
      </c>
      <c r="E118" s="1">
        <v>1.125</v>
      </c>
      <c r="F118" s="1">
        <v>0.75</v>
      </c>
      <c r="G118" s="1">
        <v>5</v>
      </c>
      <c r="H118" s="1">
        <f t="shared" si="4"/>
        <v>8.4375</v>
      </c>
    </row>
    <row r="119" spans="1:8">
      <c r="A119" s="1"/>
      <c r="B119" s="1" t="s">
        <v>72</v>
      </c>
      <c r="C119" s="1"/>
      <c r="D119" s="1">
        <v>2</v>
      </c>
      <c r="E119" s="1">
        <v>6</v>
      </c>
      <c r="F119" s="1">
        <v>0.75</v>
      </c>
      <c r="G119" s="1">
        <v>5</v>
      </c>
      <c r="H119" s="1">
        <f t="shared" si="4"/>
        <v>45</v>
      </c>
    </row>
    <row r="120" spans="1:8">
      <c r="A120" s="1"/>
      <c r="B120" s="1" t="s">
        <v>73</v>
      </c>
      <c r="C120" s="1"/>
      <c r="D120" s="1">
        <v>1</v>
      </c>
      <c r="E120" s="1">
        <v>27</v>
      </c>
      <c r="F120" s="1">
        <v>0.75</v>
      </c>
      <c r="G120" s="1">
        <v>5</v>
      </c>
      <c r="H120" s="1">
        <f t="shared" si="4"/>
        <v>101.25</v>
      </c>
    </row>
    <row r="121" spans="1:8">
      <c r="A121" s="1"/>
      <c r="B121" s="1" t="s">
        <v>76</v>
      </c>
      <c r="C121" s="1"/>
      <c r="D121" s="1">
        <v>4</v>
      </c>
      <c r="E121" s="1">
        <v>31</v>
      </c>
      <c r="F121" s="1">
        <v>0.75</v>
      </c>
      <c r="G121" s="1">
        <v>2</v>
      </c>
      <c r="H121" s="1">
        <f t="shared" si="4"/>
        <v>186</v>
      </c>
    </row>
    <row r="122" spans="1:8">
      <c r="A122" s="1"/>
      <c r="B122" s="1" t="s">
        <v>23</v>
      </c>
      <c r="C122" s="1" t="s">
        <v>16</v>
      </c>
      <c r="D122" s="1">
        <v>-9</v>
      </c>
      <c r="E122" s="1">
        <v>1</v>
      </c>
      <c r="F122" s="1">
        <v>1</v>
      </c>
      <c r="G122" s="1">
        <v>5</v>
      </c>
      <c r="H122" s="1">
        <f t="shared" ref="H122" si="5">G122*F122*E122*D122</f>
        <v>-45</v>
      </c>
    </row>
    <row r="123" spans="1:8">
      <c r="A123" s="1"/>
      <c r="B123" s="125" t="s">
        <v>24</v>
      </c>
      <c r="C123" s="126"/>
      <c r="D123" s="126"/>
      <c r="E123" s="126"/>
      <c r="F123" s="127"/>
      <c r="G123" s="1" t="s">
        <v>16</v>
      </c>
      <c r="H123" s="1">
        <f>SUM(H116:H122)</f>
        <v>618.1875</v>
      </c>
    </row>
    <row r="124" spans="1:8">
      <c r="A124" s="1"/>
      <c r="B124" s="128"/>
      <c r="C124" s="129"/>
      <c r="D124" s="129"/>
      <c r="E124" s="129"/>
      <c r="F124" s="130"/>
      <c r="G124" s="1" t="s">
        <v>25</v>
      </c>
      <c r="H124" s="23">
        <f>H123/35.32</f>
        <v>17.502477349943376</v>
      </c>
    </row>
    <row r="125" spans="1:8">
      <c r="A125" s="1"/>
      <c r="B125" s="7"/>
      <c r="C125" s="122" t="s">
        <v>84</v>
      </c>
      <c r="D125" s="122"/>
      <c r="E125" s="122"/>
      <c r="F125" s="122"/>
      <c r="G125" s="122"/>
      <c r="H125" s="35">
        <f>H124*1.1</f>
        <v>19.252725084937715</v>
      </c>
    </row>
    <row r="127" spans="1:8" ht="33.75" customHeight="1">
      <c r="A127" s="2" t="s">
        <v>13</v>
      </c>
      <c r="B127" s="113" t="s">
        <v>12</v>
      </c>
      <c r="C127" s="114"/>
      <c r="D127" s="114"/>
      <c r="E127" s="114"/>
      <c r="F127" s="114"/>
      <c r="G127" s="114"/>
      <c r="H127" s="115"/>
    </row>
    <row r="128" spans="1:8" s="4" customFormat="1">
      <c r="A128" s="116" t="s">
        <v>7</v>
      </c>
      <c r="B128" s="118" t="s">
        <v>0</v>
      </c>
      <c r="C128" s="118" t="s">
        <v>1</v>
      </c>
      <c r="D128" s="118" t="s">
        <v>15</v>
      </c>
      <c r="E128" s="120" t="s">
        <v>8</v>
      </c>
      <c r="F128" s="120"/>
      <c r="G128" s="120"/>
      <c r="H128" s="118" t="s">
        <v>2</v>
      </c>
    </row>
    <row r="129" spans="1:8" s="4" customFormat="1">
      <c r="A129" s="117"/>
      <c r="B129" s="119"/>
      <c r="C129" s="119"/>
      <c r="D129" s="119"/>
      <c r="E129" s="3" t="s">
        <v>9</v>
      </c>
      <c r="F129" s="3" t="s">
        <v>10</v>
      </c>
      <c r="G129" s="3" t="s">
        <v>11</v>
      </c>
      <c r="H129" s="119"/>
    </row>
    <row r="130" spans="1:8">
      <c r="A130" s="2">
        <v>1</v>
      </c>
      <c r="B130" s="1" t="s">
        <v>14</v>
      </c>
      <c r="C130" s="1" t="s">
        <v>16</v>
      </c>
      <c r="D130" s="1">
        <v>2</v>
      </c>
      <c r="E130" s="1">
        <v>26</v>
      </c>
      <c r="F130" s="1">
        <v>0.75</v>
      </c>
      <c r="G130" s="1">
        <v>9.5</v>
      </c>
      <c r="H130" s="1">
        <f>G130*F130*E130*D130</f>
        <v>370.5</v>
      </c>
    </row>
    <row r="131" spans="1:8">
      <c r="A131" s="1">
        <v>2</v>
      </c>
      <c r="B131" s="1" t="s">
        <v>17</v>
      </c>
      <c r="C131" s="1" t="s">
        <v>16</v>
      </c>
      <c r="D131" s="1">
        <v>2</v>
      </c>
      <c r="E131" s="1">
        <v>17</v>
      </c>
      <c r="F131" s="1">
        <v>0.75</v>
      </c>
      <c r="G131" s="1">
        <v>9.5</v>
      </c>
      <c r="H131" s="1">
        <f t="shared" ref="H131:H138" si="6">G131*F131*E131*D131</f>
        <v>242.25</v>
      </c>
    </row>
    <row r="132" spans="1:8">
      <c r="A132" s="1"/>
      <c r="B132" s="1" t="s">
        <v>20</v>
      </c>
      <c r="C132" s="1" t="s">
        <v>16</v>
      </c>
      <c r="D132" s="1">
        <v>2</v>
      </c>
      <c r="E132" s="1">
        <v>1.125</v>
      </c>
      <c r="F132" s="1">
        <v>0.75</v>
      </c>
      <c r="G132" s="1">
        <v>9.5</v>
      </c>
      <c r="H132" s="1">
        <f t="shared" si="6"/>
        <v>16.03125</v>
      </c>
    </row>
    <row r="133" spans="1:8">
      <c r="A133" s="1"/>
      <c r="B133" s="1"/>
      <c r="C133" s="1"/>
      <c r="D133" s="1"/>
      <c r="E133" s="1"/>
      <c r="F133" s="1"/>
      <c r="G133" s="1"/>
      <c r="H133" s="1"/>
    </row>
    <row r="134" spans="1:8">
      <c r="A134" s="1"/>
      <c r="B134" s="1" t="s">
        <v>18</v>
      </c>
      <c r="C134" s="1"/>
      <c r="D134" s="1"/>
      <c r="E134" s="1"/>
      <c r="F134" s="1"/>
      <c r="G134" s="1"/>
      <c r="H134" s="1">
        <f t="shared" si="6"/>
        <v>0</v>
      </c>
    </row>
    <row r="135" spans="1:8">
      <c r="A135" s="1"/>
      <c r="B135" s="1" t="s">
        <v>19</v>
      </c>
      <c r="C135" s="1" t="s">
        <v>16</v>
      </c>
      <c r="D135" s="1">
        <v>-2</v>
      </c>
      <c r="E135" s="1">
        <v>4</v>
      </c>
      <c r="F135" s="1">
        <v>0.75</v>
      </c>
      <c r="G135" s="1">
        <v>9.5</v>
      </c>
      <c r="H135" s="1">
        <f t="shared" si="6"/>
        <v>-57</v>
      </c>
    </row>
    <row r="136" spans="1:8">
      <c r="A136" s="1"/>
      <c r="B136" s="1" t="s">
        <v>21</v>
      </c>
      <c r="C136" s="1" t="s">
        <v>16</v>
      </c>
      <c r="D136" s="1">
        <v>-2</v>
      </c>
      <c r="E136" s="1">
        <v>6</v>
      </c>
      <c r="F136" s="1">
        <v>0.75</v>
      </c>
      <c r="G136" s="1">
        <v>6.5</v>
      </c>
      <c r="H136" s="1">
        <f t="shared" si="6"/>
        <v>-58.5</v>
      </c>
    </row>
    <row r="137" spans="1:8">
      <c r="A137" s="1"/>
      <c r="B137" s="1" t="s">
        <v>22</v>
      </c>
      <c r="C137" s="1" t="s">
        <v>16</v>
      </c>
      <c r="D137" s="1">
        <v>-2</v>
      </c>
      <c r="E137" s="1">
        <v>3</v>
      </c>
      <c r="F137" s="1">
        <v>0.75</v>
      </c>
      <c r="G137" s="1">
        <v>6.5</v>
      </c>
      <c r="H137" s="1">
        <f t="shared" si="6"/>
        <v>-29.25</v>
      </c>
    </row>
    <row r="138" spans="1:8">
      <c r="A138" s="1"/>
      <c r="B138" s="1" t="s">
        <v>23</v>
      </c>
      <c r="C138" s="1" t="s">
        <v>16</v>
      </c>
      <c r="D138" s="1">
        <v>-6</v>
      </c>
      <c r="E138" s="1">
        <v>1</v>
      </c>
      <c r="F138" s="1">
        <v>1</v>
      </c>
      <c r="G138" s="1">
        <v>9.5</v>
      </c>
      <c r="H138" s="1">
        <f t="shared" si="6"/>
        <v>-57</v>
      </c>
    </row>
    <row r="139" spans="1:8">
      <c r="A139" s="1"/>
      <c r="B139" s="125" t="s">
        <v>24</v>
      </c>
      <c r="C139" s="126"/>
      <c r="D139" s="126"/>
      <c r="E139" s="126"/>
      <c r="F139" s="127"/>
      <c r="G139" s="1" t="s">
        <v>16</v>
      </c>
      <c r="H139" s="1">
        <f>SUM(H130:H138)</f>
        <v>427.03125</v>
      </c>
    </row>
    <row r="140" spans="1:8">
      <c r="A140" s="1"/>
      <c r="B140" s="128"/>
      <c r="C140" s="129"/>
      <c r="D140" s="129"/>
      <c r="E140" s="129"/>
      <c r="F140" s="130"/>
      <c r="G140" s="1" t="s">
        <v>25</v>
      </c>
      <c r="H140" s="1">
        <f>H139/35.32</f>
        <v>12.090352491506229</v>
      </c>
    </row>
    <row r="141" spans="1:8">
      <c r="A141" s="1"/>
      <c r="B141" s="7"/>
      <c r="C141" s="122" t="s">
        <v>84</v>
      </c>
      <c r="D141" s="122"/>
      <c r="E141" s="122"/>
      <c r="F141" s="122"/>
      <c r="G141" s="122"/>
      <c r="H141" s="35">
        <f>H140*1.1</f>
        <v>13.299387740656853</v>
      </c>
    </row>
    <row r="142" spans="1:8" ht="75.75" customHeight="1">
      <c r="A142" s="2" t="s">
        <v>13</v>
      </c>
      <c r="B142" s="113" t="str">
        <f>REH!B21</f>
        <v>Cement plaster 1:4 upto 20' (6.00 m) height:a)  ½" (13 mm) thick</v>
      </c>
      <c r="C142" s="114"/>
      <c r="D142" s="114"/>
      <c r="E142" s="114"/>
      <c r="F142" s="114"/>
      <c r="G142" s="114"/>
      <c r="H142" s="115"/>
    </row>
    <row r="143" spans="1:8" s="4" customFormat="1">
      <c r="A143" s="116" t="s">
        <v>7</v>
      </c>
      <c r="B143" s="118" t="s">
        <v>0</v>
      </c>
      <c r="C143" s="118" t="s">
        <v>1</v>
      </c>
      <c r="D143" s="118" t="s">
        <v>15</v>
      </c>
      <c r="E143" s="120" t="s">
        <v>8</v>
      </c>
      <c r="F143" s="120"/>
      <c r="G143" s="120"/>
      <c r="H143" s="118" t="s">
        <v>2</v>
      </c>
    </row>
    <row r="144" spans="1:8" s="4" customFormat="1">
      <c r="A144" s="117"/>
      <c r="B144" s="119"/>
      <c r="C144" s="119"/>
      <c r="D144" s="119"/>
      <c r="E144" s="3" t="s">
        <v>9</v>
      </c>
      <c r="F144" s="3" t="s">
        <v>10</v>
      </c>
      <c r="G144" s="3" t="s">
        <v>11</v>
      </c>
      <c r="H144" s="119"/>
    </row>
    <row r="145" spans="1:8">
      <c r="A145" s="1"/>
      <c r="B145" s="1" t="s">
        <v>14</v>
      </c>
      <c r="C145" s="1" t="s">
        <v>70</v>
      </c>
      <c r="D145" s="1">
        <v>2</v>
      </c>
      <c r="E145" s="1">
        <v>24</v>
      </c>
      <c r="F145" s="1">
        <v>10</v>
      </c>
      <c r="G145" s="1"/>
      <c r="H145" s="1">
        <f>F145*E145*D145</f>
        <v>480</v>
      </c>
    </row>
    <row r="146" spans="1:8">
      <c r="A146" s="1"/>
      <c r="B146" s="1" t="s">
        <v>56</v>
      </c>
      <c r="C146" s="1" t="s">
        <v>70</v>
      </c>
      <c r="D146" s="1">
        <v>2</v>
      </c>
      <c r="E146" s="1">
        <v>16</v>
      </c>
      <c r="F146" s="1">
        <v>10</v>
      </c>
      <c r="G146" s="1"/>
      <c r="H146" s="1">
        <f t="shared" ref="H146" si="7">F146*E146*D146</f>
        <v>320</v>
      </c>
    </row>
    <row r="147" spans="1:8">
      <c r="A147" s="1"/>
      <c r="B147" s="1"/>
      <c r="C147" s="121" t="s">
        <v>58</v>
      </c>
      <c r="D147" s="122"/>
      <c r="E147" s="122"/>
      <c r="F147" s="122"/>
      <c r="G147" s="123"/>
      <c r="H147" s="1">
        <f>SUM(H145:H146)</f>
        <v>800</v>
      </c>
    </row>
    <row r="148" spans="1:8">
      <c r="A148" s="1"/>
      <c r="B148" s="1"/>
      <c r="C148" s="121" t="s">
        <v>59</v>
      </c>
      <c r="D148" s="122"/>
      <c r="E148" s="122"/>
      <c r="F148" s="122"/>
      <c r="G148" s="123"/>
      <c r="H148" s="23">
        <f>H147/10.75</f>
        <v>74.418604651162795</v>
      </c>
    </row>
    <row r="149" spans="1:8">
      <c r="A149" s="1"/>
      <c r="B149" s="7"/>
      <c r="C149" s="122" t="s">
        <v>84</v>
      </c>
      <c r="D149" s="122"/>
      <c r="E149" s="122"/>
      <c r="F149" s="122"/>
      <c r="G149" s="122"/>
      <c r="H149" s="35">
        <f>H148*1.1</f>
        <v>81.860465116279087</v>
      </c>
    </row>
    <row r="150" spans="1:8" ht="75.75" customHeight="1">
      <c r="A150" s="2" t="s">
        <v>13</v>
      </c>
      <c r="B150" s="113" t="str">
        <f>REH!B22</f>
        <v>Cement plaster 1:4 upto 20' (6.00 m) height ¾" (20 mm) thick</v>
      </c>
      <c r="C150" s="114"/>
      <c r="D150" s="114"/>
      <c r="E150" s="114"/>
      <c r="F150" s="114"/>
      <c r="G150" s="114"/>
      <c r="H150" s="115"/>
    </row>
    <row r="151" spans="1:8" s="4" customFormat="1">
      <c r="A151" s="116" t="s">
        <v>7</v>
      </c>
      <c r="B151" s="118" t="s">
        <v>0</v>
      </c>
      <c r="C151" s="118" t="s">
        <v>1</v>
      </c>
      <c r="D151" s="118" t="s">
        <v>15</v>
      </c>
      <c r="E151" s="120" t="s">
        <v>8</v>
      </c>
      <c r="F151" s="120"/>
      <c r="G151" s="120"/>
      <c r="H151" s="118" t="s">
        <v>2</v>
      </c>
    </row>
    <row r="152" spans="1:8" s="4" customFormat="1">
      <c r="A152" s="117"/>
      <c r="B152" s="119"/>
      <c r="C152" s="119"/>
      <c r="D152" s="119"/>
      <c r="E152" s="3" t="s">
        <v>9</v>
      </c>
      <c r="F152" s="3" t="s">
        <v>10</v>
      </c>
      <c r="G152" s="3" t="s">
        <v>11</v>
      </c>
      <c r="H152" s="119"/>
    </row>
    <row r="153" spans="1:8">
      <c r="A153" s="1"/>
      <c r="B153" s="1" t="s">
        <v>14</v>
      </c>
      <c r="C153" s="1" t="s">
        <v>70</v>
      </c>
      <c r="D153" s="1">
        <v>1</v>
      </c>
      <c r="E153" s="1">
        <v>30</v>
      </c>
      <c r="F153" s="1">
        <v>30</v>
      </c>
      <c r="G153" s="1"/>
      <c r="H153" s="1">
        <f>F153*E153*D153</f>
        <v>900</v>
      </c>
    </row>
    <row r="154" spans="1:8">
      <c r="A154" s="1"/>
      <c r="B154" s="1"/>
      <c r="C154" s="121" t="s">
        <v>58</v>
      </c>
      <c r="D154" s="122"/>
      <c r="E154" s="122"/>
      <c r="F154" s="122"/>
      <c r="G154" s="123"/>
      <c r="H154" s="1">
        <f>SUM(H153:H153)</f>
        <v>900</v>
      </c>
    </row>
    <row r="155" spans="1:8">
      <c r="A155" s="1"/>
      <c r="B155" s="1"/>
      <c r="C155" s="121" t="s">
        <v>59</v>
      </c>
      <c r="D155" s="122"/>
      <c r="E155" s="122"/>
      <c r="F155" s="122"/>
      <c r="G155" s="123"/>
      <c r="H155" s="23">
        <f>H154/10.75</f>
        <v>83.720930232558146</v>
      </c>
    </row>
    <row r="156" spans="1:8">
      <c r="A156" s="1"/>
      <c r="B156" s="7"/>
      <c r="C156" s="122" t="s">
        <v>84</v>
      </c>
      <c r="D156" s="122"/>
      <c r="E156" s="122"/>
      <c r="F156" s="122"/>
      <c r="G156" s="122"/>
      <c r="H156" s="35">
        <f>H155*1.1</f>
        <v>92.093023255813975</v>
      </c>
    </row>
    <row r="157" spans="1:8" ht="75.75" customHeight="1">
      <c r="A157" s="2" t="s">
        <v>13</v>
      </c>
      <c r="B157" s="113" t="str">
        <f>REH!B23</f>
        <v>Cement plaster 3/8" (10 mm) thick under soffit of R.C.C. roof slabs only, upto 20' height 1:4</v>
      </c>
      <c r="C157" s="114"/>
      <c r="D157" s="114"/>
      <c r="E157" s="114"/>
      <c r="F157" s="114"/>
      <c r="G157" s="114"/>
      <c r="H157" s="115"/>
    </row>
    <row r="158" spans="1:8" s="4" customFormat="1">
      <c r="A158" s="116" t="s">
        <v>7</v>
      </c>
      <c r="B158" s="118" t="s">
        <v>0</v>
      </c>
      <c r="C158" s="118" t="s">
        <v>1</v>
      </c>
      <c r="D158" s="118" t="s">
        <v>15</v>
      </c>
      <c r="E158" s="120" t="s">
        <v>8</v>
      </c>
      <c r="F158" s="120"/>
      <c r="G158" s="120"/>
      <c r="H158" s="118" t="s">
        <v>2</v>
      </c>
    </row>
    <row r="159" spans="1:8" s="4" customFormat="1">
      <c r="A159" s="117"/>
      <c r="B159" s="119"/>
      <c r="C159" s="119"/>
      <c r="D159" s="119"/>
      <c r="E159" s="3" t="s">
        <v>9</v>
      </c>
      <c r="F159" s="3" t="s">
        <v>10</v>
      </c>
      <c r="G159" s="3" t="s">
        <v>11</v>
      </c>
      <c r="H159" s="119"/>
    </row>
    <row r="160" spans="1:8">
      <c r="A160" s="1"/>
      <c r="B160" s="1" t="s">
        <v>14</v>
      </c>
      <c r="C160" s="1" t="s">
        <v>70</v>
      </c>
      <c r="D160" s="1">
        <v>2</v>
      </c>
      <c r="E160" s="1">
        <v>26</v>
      </c>
      <c r="F160" s="1">
        <v>10</v>
      </c>
      <c r="G160" s="1"/>
      <c r="H160" s="1">
        <f>F160*E160*D160</f>
        <v>520</v>
      </c>
    </row>
    <row r="161" spans="1:8">
      <c r="A161" s="1"/>
      <c r="B161" s="1" t="s">
        <v>56</v>
      </c>
      <c r="C161" s="1" t="s">
        <v>70</v>
      </c>
      <c r="D161" s="1">
        <v>2</v>
      </c>
      <c r="E161" s="1">
        <v>19</v>
      </c>
      <c r="F161" s="1">
        <v>10</v>
      </c>
      <c r="G161" s="1"/>
      <c r="H161" s="1">
        <f t="shared" ref="H161" si="8">F161*E161*D161</f>
        <v>380</v>
      </c>
    </row>
    <row r="162" spans="1:8">
      <c r="A162" s="1"/>
      <c r="B162" s="1"/>
      <c r="C162" s="121" t="s">
        <v>58</v>
      </c>
      <c r="D162" s="122"/>
      <c r="E162" s="122"/>
      <c r="F162" s="122"/>
      <c r="G162" s="123"/>
      <c r="H162" s="1">
        <f>SUM(H160:H161)</f>
        <v>900</v>
      </c>
    </row>
    <row r="163" spans="1:8">
      <c r="A163" s="1"/>
      <c r="B163" s="1"/>
      <c r="C163" s="121" t="s">
        <v>59</v>
      </c>
      <c r="D163" s="122"/>
      <c r="E163" s="122"/>
      <c r="F163" s="122"/>
      <c r="G163" s="123"/>
      <c r="H163" s="23">
        <f>H162/10.75</f>
        <v>83.720930232558146</v>
      </c>
    </row>
    <row r="164" spans="1:8">
      <c r="A164" s="1"/>
      <c r="B164" s="7"/>
      <c r="C164" s="122" t="s">
        <v>84</v>
      </c>
      <c r="D164" s="122"/>
      <c r="E164" s="122"/>
      <c r="F164" s="122"/>
      <c r="G164" s="122"/>
      <c r="H164" s="35">
        <f>H163*1.1</f>
        <v>92.093023255813975</v>
      </c>
    </row>
    <row r="165" spans="1:8" ht="75.75" customHeight="1">
      <c r="A165" s="2" t="s">
        <v>13</v>
      </c>
      <c r="B165" s="113" t="str">
        <f>REH!B29</f>
        <v>Providing and laying roof insulation, comprising of single layer of tiles 9"x4½"x1½" (225x113x40 mm) grouted with cement sand mortar 1:3 laid over 2" (50 mm) thick earth (including mud plaster) over thermopore sheet, over polythene sheet 300 gauge over a layer of bitumen, complete in all respects:-ii) Thermopore sheet 1" (25 mm) thick</v>
      </c>
      <c r="C165" s="114"/>
      <c r="D165" s="114"/>
      <c r="E165" s="114"/>
      <c r="F165" s="114"/>
      <c r="G165" s="114"/>
      <c r="H165" s="115"/>
    </row>
    <row r="166" spans="1:8" s="4" customFormat="1">
      <c r="A166" s="116" t="s">
        <v>7</v>
      </c>
      <c r="B166" s="118" t="s">
        <v>0</v>
      </c>
      <c r="C166" s="118" t="s">
        <v>1</v>
      </c>
      <c r="D166" s="118" t="s">
        <v>15</v>
      </c>
      <c r="E166" s="120" t="s">
        <v>8</v>
      </c>
      <c r="F166" s="120"/>
      <c r="G166" s="120"/>
      <c r="H166" s="118" t="s">
        <v>2</v>
      </c>
    </row>
    <row r="167" spans="1:8" s="4" customFormat="1">
      <c r="A167" s="117"/>
      <c r="B167" s="119"/>
      <c r="C167" s="119"/>
      <c r="D167" s="119"/>
      <c r="E167" s="3" t="s">
        <v>9</v>
      </c>
      <c r="F167" s="3" t="s">
        <v>10</v>
      </c>
      <c r="G167" s="3" t="s">
        <v>11</v>
      </c>
      <c r="H167" s="119"/>
    </row>
    <row r="168" spans="1:8">
      <c r="A168" s="1"/>
      <c r="B168" s="1" t="s">
        <v>14</v>
      </c>
      <c r="C168" s="1" t="s">
        <v>70</v>
      </c>
      <c r="D168" s="1">
        <v>1</v>
      </c>
      <c r="E168" s="1">
        <v>30</v>
      </c>
      <c r="F168" s="1">
        <v>30</v>
      </c>
      <c r="G168" s="1"/>
      <c r="H168" s="1">
        <f>F168*E168*D168</f>
        <v>900</v>
      </c>
    </row>
    <row r="169" spans="1:8">
      <c r="A169" s="1"/>
      <c r="B169" s="1"/>
      <c r="C169" s="121" t="s">
        <v>58</v>
      </c>
      <c r="D169" s="122"/>
      <c r="E169" s="122"/>
      <c r="F169" s="122"/>
      <c r="G169" s="123"/>
      <c r="H169" s="1">
        <f>SUM(H168:H168)</f>
        <v>900</v>
      </c>
    </row>
    <row r="170" spans="1:8">
      <c r="A170" s="1"/>
      <c r="B170" s="1"/>
      <c r="C170" s="121" t="s">
        <v>59</v>
      </c>
      <c r="D170" s="122"/>
      <c r="E170" s="122"/>
      <c r="F170" s="122"/>
      <c r="G170" s="123"/>
      <c r="H170" s="23">
        <f>H169/10.75</f>
        <v>83.720930232558146</v>
      </c>
    </row>
    <row r="171" spans="1:8">
      <c r="A171" s="1"/>
      <c r="B171" s="7"/>
      <c r="C171" s="122" t="s">
        <v>84</v>
      </c>
      <c r="D171" s="122"/>
      <c r="E171" s="122"/>
      <c r="F171" s="122"/>
      <c r="G171" s="122"/>
      <c r="H171" s="35">
        <f>H170*1.1</f>
        <v>92.093023255813975</v>
      </c>
    </row>
    <row r="172" spans="1:8" ht="75.75" customHeight="1">
      <c r="A172" s="2" t="s">
        <v>13</v>
      </c>
      <c r="B172" s="113" t="str">
        <f>REH!B32</f>
        <v>Mosaic dado or skirting with one part of cement and marble powder in the ratio of 3:1 and two parts of marble chips, laid over ½"(13 mm) thick cement plaster 1:3, including rubbing and polishing, complete with finishing: ii) ½"(13 mm) thick</v>
      </c>
      <c r="C172" s="114"/>
      <c r="D172" s="114"/>
      <c r="E172" s="114"/>
      <c r="F172" s="114"/>
      <c r="G172" s="114"/>
      <c r="H172" s="115"/>
    </row>
    <row r="173" spans="1:8" s="4" customFormat="1">
      <c r="A173" s="116" t="s">
        <v>7</v>
      </c>
      <c r="B173" s="118" t="s">
        <v>0</v>
      </c>
      <c r="C173" s="118" t="s">
        <v>1</v>
      </c>
      <c r="D173" s="118" t="s">
        <v>15</v>
      </c>
      <c r="E173" s="120" t="s">
        <v>8</v>
      </c>
      <c r="F173" s="120"/>
      <c r="G173" s="120"/>
      <c r="H173" s="118" t="s">
        <v>2</v>
      </c>
    </row>
    <row r="174" spans="1:8" s="4" customFormat="1">
      <c r="A174" s="117"/>
      <c r="B174" s="119"/>
      <c r="C174" s="119"/>
      <c r="D174" s="119"/>
      <c r="E174" s="3" t="s">
        <v>9</v>
      </c>
      <c r="F174" s="3" t="s">
        <v>10</v>
      </c>
      <c r="G174" s="3" t="s">
        <v>11</v>
      </c>
      <c r="H174" s="119"/>
    </row>
    <row r="175" spans="1:8">
      <c r="A175" s="1"/>
      <c r="B175" s="1" t="s">
        <v>14</v>
      </c>
      <c r="C175" s="1" t="s">
        <v>70</v>
      </c>
      <c r="D175" s="1">
        <v>2</v>
      </c>
      <c r="E175" s="1">
        <v>24</v>
      </c>
      <c r="F175" s="1">
        <v>3</v>
      </c>
      <c r="G175" s="1"/>
      <c r="H175" s="1">
        <f>F175*E175*D175</f>
        <v>144</v>
      </c>
    </row>
    <row r="176" spans="1:8">
      <c r="A176" s="1"/>
      <c r="B176" s="1" t="s">
        <v>17</v>
      </c>
      <c r="C176" s="1" t="s">
        <v>70</v>
      </c>
      <c r="D176" s="1">
        <v>2</v>
      </c>
      <c r="E176" s="1">
        <v>16</v>
      </c>
      <c r="F176" s="1">
        <v>3</v>
      </c>
      <c r="G176" s="1"/>
      <c r="H176" s="1">
        <f t="shared" ref="H176:H177" si="9">F176*E176*D176</f>
        <v>96</v>
      </c>
    </row>
    <row r="177" spans="1:8">
      <c r="A177" s="1"/>
      <c r="B177" s="1" t="s">
        <v>71</v>
      </c>
      <c r="C177" s="1" t="s">
        <v>70</v>
      </c>
      <c r="D177" s="9">
        <v>1</v>
      </c>
      <c r="E177" s="9">
        <v>26</v>
      </c>
      <c r="F177" s="9">
        <v>3</v>
      </c>
      <c r="G177" s="10"/>
      <c r="H177" s="1">
        <f t="shared" si="9"/>
        <v>78</v>
      </c>
    </row>
    <row r="178" spans="1:8">
      <c r="A178" s="1"/>
      <c r="B178" s="1"/>
      <c r="C178" s="121" t="s">
        <v>58</v>
      </c>
      <c r="D178" s="122"/>
      <c r="E178" s="122"/>
      <c r="F178" s="122"/>
      <c r="G178" s="123"/>
      <c r="H178" s="1">
        <f>SUM(H175:H177)</f>
        <v>318</v>
      </c>
    </row>
    <row r="179" spans="1:8">
      <c r="A179" s="1"/>
      <c r="B179" s="1"/>
      <c r="C179" s="121" t="s">
        <v>59</v>
      </c>
      <c r="D179" s="122"/>
      <c r="E179" s="122"/>
      <c r="F179" s="122"/>
      <c r="G179" s="123"/>
      <c r="H179" s="23">
        <f>H178/10.75</f>
        <v>29.581395348837209</v>
      </c>
    </row>
    <row r="180" spans="1:8">
      <c r="A180" s="1"/>
      <c r="B180" s="7"/>
      <c r="C180" s="122" t="s">
        <v>84</v>
      </c>
      <c r="D180" s="122"/>
      <c r="E180" s="122"/>
      <c r="F180" s="122"/>
      <c r="G180" s="122"/>
      <c r="H180" s="35">
        <f>H179*1.1</f>
        <v>32.539534883720933</v>
      </c>
    </row>
    <row r="181" spans="1:8" ht="65.25" customHeight="1">
      <c r="A181" s="2" t="s">
        <v>13</v>
      </c>
      <c r="B181" s="113" t="str">
        <f>REH!B27</f>
        <v>Providing and laying damp proof course with cement sand plaster and bitumen coating:- (a) with one coat of bitumen and one coat of polythene sheet 500 gauge :- ii) Ratio 1:3 b) ¾ " thick (20mm)</v>
      </c>
      <c r="C181" s="114"/>
      <c r="D181" s="114"/>
      <c r="E181" s="114"/>
      <c r="F181" s="114"/>
      <c r="G181" s="114"/>
      <c r="H181" s="115"/>
    </row>
    <row r="182" spans="1:8" s="4" customFormat="1">
      <c r="A182" s="116" t="s">
        <v>7</v>
      </c>
      <c r="B182" s="118" t="s">
        <v>0</v>
      </c>
      <c r="C182" s="118" t="s">
        <v>1</v>
      </c>
      <c r="D182" s="118" t="s">
        <v>15</v>
      </c>
      <c r="E182" s="120" t="s">
        <v>8</v>
      </c>
      <c r="F182" s="120"/>
      <c r="G182" s="120"/>
      <c r="H182" s="118" t="s">
        <v>2</v>
      </c>
    </row>
    <row r="183" spans="1:8" s="4" customFormat="1">
      <c r="A183" s="117"/>
      <c r="B183" s="119"/>
      <c r="C183" s="119"/>
      <c r="D183" s="119"/>
      <c r="E183" s="3" t="s">
        <v>9</v>
      </c>
      <c r="F183" s="3" t="s">
        <v>10</v>
      </c>
      <c r="G183" s="3" t="s">
        <v>11</v>
      </c>
      <c r="H183" s="119"/>
    </row>
    <row r="184" spans="1:8">
      <c r="A184" s="2">
        <v>1</v>
      </c>
      <c r="B184" s="1" t="s">
        <v>14</v>
      </c>
      <c r="C184" s="1" t="s">
        <v>16</v>
      </c>
      <c r="D184" s="1">
        <v>2</v>
      </c>
      <c r="E184" s="1">
        <v>26</v>
      </c>
      <c r="F184" s="1">
        <v>0.75</v>
      </c>
      <c r="G184" s="1"/>
      <c r="H184" s="1">
        <f>F184*E184*D184</f>
        <v>39</v>
      </c>
    </row>
    <row r="185" spans="1:8">
      <c r="A185" s="1">
        <v>2</v>
      </c>
      <c r="B185" s="1" t="s">
        <v>17</v>
      </c>
      <c r="C185" s="1" t="s">
        <v>16</v>
      </c>
      <c r="D185" s="1">
        <v>2</v>
      </c>
      <c r="E185" s="1">
        <v>17</v>
      </c>
      <c r="F185" s="1">
        <v>0.75</v>
      </c>
      <c r="G185" s="1"/>
      <c r="H185" s="1">
        <f t="shared" ref="H185:H190" si="10">F185*E185*D185</f>
        <v>25.5</v>
      </c>
    </row>
    <row r="186" spans="1:8">
      <c r="A186" s="1"/>
      <c r="B186" s="1" t="s">
        <v>20</v>
      </c>
      <c r="C186" s="1" t="s">
        <v>16</v>
      </c>
      <c r="D186" s="1">
        <v>2</v>
      </c>
      <c r="E186" s="1">
        <v>1.125</v>
      </c>
      <c r="F186" s="1">
        <v>0.75</v>
      </c>
      <c r="G186" s="1"/>
      <c r="H186" s="1">
        <f t="shared" si="10"/>
        <v>1.6875</v>
      </c>
    </row>
    <row r="187" spans="1:8">
      <c r="A187" s="1"/>
      <c r="B187" s="1" t="s">
        <v>72</v>
      </c>
      <c r="C187" s="1" t="s">
        <v>16</v>
      </c>
      <c r="D187" s="1">
        <v>2</v>
      </c>
      <c r="E187" s="1">
        <v>8</v>
      </c>
      <c r="F187" s="1">
        <v>0.75</v>
      </c>
      <c r="G187" s="1"/>
      <c r="H187" s="1">
        <f t="shared" si="10"/>
        <v>12</v>
      </c>
    </row>
    <row r="188" spans="1:8">
      <c r="A188" s="1"/>
      <c r="B188" s="1" t="s">
        <v>73</v>
      </c>
      <c r="C188" s="1" t="s">
        <v>16</v>
      </c>
      <c r="D188" s="1">
        <v>1</v>
      </c>
      <c r="E188" s="1">
        <v>27</v>
      </c>
      <c r="F188" s="1">
        <v>0.75</v>
      </c>
      <c r="G188" s="1"/>
      <c r="H188" s="1">
        <f t="shared" si="10"/>
        <v>20.25</v>
      </c>
    </row>
    <row r="189" spans="1:8">
      <c r="A189" s="1"/>
      <c r="B189" s="1"/>
      <c r="C189" s="1"/>
      <c r="D189" s="1"/>
      <c r="E189" s="1"/>
      <c r="F189" s="1"/>
      <c r="G189" s="1"/>
      <c r="H189" s="1">
        <f t="shared" si="10"/>
        <v>0</v>
      </c>
    </row>
    <row r="190" spans="1:8">
      <c r="A190" s="1"/>
      <c r="B190" s="1" t="s">
        <v>23</v>
      </c>
      <c r="C190" s="1" t="s">
        <v>16</v>
      </c>
      <c r="D190" s="1">
        <v>0</v>
      </c>
      <c r="E190" s="1">
        <v>1</v>
      </c>
      <c r="F190" s="1">
        <v>1</v>
      </c>
      <c r="G190" s="1">
        <v>5</v>
      </c>
      <c r="H190" s="1">
        <f t="shared" si="10"/>
        <v>0</v>
      </c>
    </row>
    <row r="191" spans="1:8">
      <c r="A191" s="1"/>
      <c r="B191" s="125" t="s">
        <v>24</v>
      </c>
      <c r="C191" s="126"/>
      <c r="D191" s="126"/>
      <c r="E191" s="126"/>
      <c r="F191" s="127"/>
      <c r="G191" s="1" t="s">
        <v>16</v>
      </c>
      <c r="H191" s="1">
        <f>SUM(H184:H190)</f>
        <v>98.4375</v>
      </c>
    </row>
    <row r="192" spans="1:8">
      <c r="A192" s="1"/>
      <c r="B192" s="128"/>
      <c r="C192" s="129"/>
      <c r="D192" s="129"/>
      <c r="E192" s="129"/>
      <c r="F192" s="130"/>
      <c r="G192" s="1" t="s">
        <v>25</v>
      </c>
      <c r="H192" s="23">
        <f>H191/10.75</f>
        <v>9.1569767441860463</v>
      </c>
    </row>
    <row r="193" spans="1:8">
      <c r="A193" s="1"/>
      <c r="B193" s="7"/>
      <c r="C193" s="122" t="s">
        <v>84</v>
      </c>
      <c r="D193" s="122"/>
      <c r="E193" s="122"/>
      <c r="F193" s="122"/>
      <c r="G193" s="122"/>
      <c r="H193" s="35">
        <f>H192*1.1</f>
        <v>10.072674418604652</v>
      </c>
    </row>
    <row r="194" spans="1:8" ht="65.25" customHeight="1">
      <c r="A194" s="2" t="s">
        <v>13</v>
      </c>
      <c r="B194" s="113" t="str">
        <f>REH!B28</f>
        <v>Providing and laying vertical damp proof course with cement sand plaster and bitumen coating:-(a) with one coat of bitumen and one coat of polythene sheet 500 gauge b) ¾ " thick (20 mm</v>
      </c>
      <c r="C194" s="114"/>
      <c r="D194" s="114"/>
      <c r="E194" s="114"/>
      <c r="F194" s="114"/>
      <c r="G194" s="114"/>
      <c r="H194" s="115"/>
    </row>
    <row r="195" spans="1:8" s="4" customFormat="1">
      <c r="A195" s="116" t="s">
        <v>7</v>
      </c>
      <c r="B195" s="118" t="s">
        <v>0</v>
      </c>
      <c r="C195" s="118" t="s">
        <v>1</v>
      </c>
      <c r="D195" s="118" t="s">
        <v>15</v>
      </c>
      <c r="E195" s="120" t="s">
        <v>8</v>
      </c>
      <c r="F195" s="120"/>
      <c r="G195" s="120"/>
      <c r="H195" s="118" t="s">
        <v>2</v>
      </c>
    </row>
    <row r="196" spans="1:8" s="4" customFormat="1">
      <c r="A196" s="117"/>
      <c r="B196" s="119"/>
      <c r="C196" s="119"/>
      <c r="D196" s="119"/>
      <c r="E196" s="3" t="s">
        <v>9</v>
      </c>
      <c r="F196" s="3" t="s">
        <v>10</v>
      </c>
      <c r="G196" s="3" t="s">
        <v>11</v>
      </c>
      <c r="H196" s="119"/>
    </row>
    <row r="197" spans="1:8">
      <c r="A197" s="2">
        <v>1</v>
      </c>
      <c r="B197" s="1" t="s">
        <v>14</v>
      </c>
      <c r="C197" s="1" t="s">
        <v>70</v>
      </c>
      <c r="D197" s="1">
        <v>2</v>
      </c>
      <c r="E197" s="1">
        <v>26</v>
      </c>
      <c r="F197" s="1">
        <v>5</v>
      </c>
      <c r="G197" s="1"/>
      <c r="H197" s="1">
        <f>F197*E197*D197</f>
        <v>260</v>
      </c>
    </row>
    <row r="198" spans="1:8">
      <c r="A198" s="1">
        <v>2</v>
      </c>
      <c r="B198" s="1" t="s">
        <v>17</v>
      </c>
      <c r="C198" s="1" t="s">
        <v>70</v>
      </c>
      <c r="D198" s="1">
        <v>2</v>
      </c>
      <c r="E198" s="1">
        <v>17</v>
      </c>
      <c r="F198" s="1">
        <v>5</v>
      </c>
      <c r="G198" s="1"/>
      <c r="H198" s="1">
        <f t="shared" ref="H198:H201" si="11">F198*E198*D198</f>
        <v>170</v>
      </c>
    </row>
    <row r="199" spans="1:8">
      <c r="A199" s="1"/>
      <c r="B199" s="1" t="s">
        <v>20</v>
      </c>
      <c r="C199" s="1" t="s">
        <v>70</v>
      </c>
      <c r="D199" s="1">
        <v>2</v>
      </c>
      <c r="E199" s="1">
        <v>1.125</v>
      </c>
      <c r="F199" s="1">
        <v>5</v>
      </c>
      <c r="G199" s="1"/>
      <c r="H199" s="1">
        <f t="shared" si="11"/>
        <v>11.25</v>
      </c>
    </row>
    <row r="200" spans="1:8">
      <c r="A200" s="1"/>
      <c r="B200" s="1" t="s">
        <v>72</v>
      </c>
      <c r="C200" s="1" t="s">
        <v>70</v>
      </c>
      <c r="D200" s="1">
        <v>2</v>
      </c>
      <c r="E200" s="1">
        <v>8</v>
      </c>
      <c r="F200" s="1">
        <v>0.75</v>
      </c>
      <c r="G200" s="1"/>
      <c r="H200" s="1">
        <f t="shared" si="11"/>
        <v>12</v>
      </c>
    </row>
    <row r="201" spans="1:8">
      <c r="A201" s="1"/>
      <c r="B201" s="1" t="s">
        <v>73</v>
      </c>
      <c r="C201" s="1" t="s">
        <v>70</v>
      </c>
      <c r="D201" s="1">
        <v>1</v>
      </c>
      <c r="E201" s="1">
        <v>27</v>
      </c>
      <c r="F201" s="1">
        <v>0.75</v>
      </c>
      <c r="G201" s="1"/>
      <c r="H201" s="1">
        <f t="shared" si="11"/>
        <v>20.25</v>
      </c>
    </row>
    <row r="202" spans="1:8">
      <c r="A202" s="1"/>
      <c r="B202" s="1" t="s">
        <v>23</v>
      </c>
      <c r="C202" s="1" t="s">
        <v>70</v>
      </c>
      <c r="D202" s="1">
        <v>-6</v>
      </c>
      <c r="E202" s="1">
        <v>1</v>
      </c>
      <c r="F202" s="1">
        <v>1</v>
      </c>
      <c r="G202" s="1">
        <v>5</v>
      </c>
      <c r="H202" s="1"/>
    </row>
    <row r="203" spans="1:8">
      <c r="A203" s="1"/>
      <c r="B203" s="125" t="s">
        <v>24</v>
      </c>
      <c r="C203" s="126"/>
      <c r="D203" s="126"/>
      <c r="E203" s="126"/>
      <c r="F203" s="127"/>
      <c r="G203" s="1" t="s">
        <v>16</v>
      </c>
      <c r="H203" s="1">
        <f>SUM(H197:H202)</f>
        <v>473.5</v>
      </c>
    </row>
    <row r="204" spans="1:8">
      <c r="A204" s="1"/>
      <c r="B204" s="128"/>
      <c r="C204" s="129"/>
      <c r="D204" s="129"/>
      <c r="E204" s="129"/>
      <c r="F204" s="130"/>
      <c r="G204" s="1" t="s">
        <v>25</v>
      </c>
      <c r="H204" s="23">
        <f>H203/10.75</f>
        <v>44.046511627906973</v>
      </c>
    </row>
    <row r="205" spans="1:8">
      <c r="A205" s="1"/>
      <c r="B205" s="7"/>
      <c r="C205" s="122" t="s">
        <v>84</v>
      </c>
      <c r="D205" s="122"/>
      <c r="E205" s="122"/>
      <c r="F205" s="122"/>
      <c r="G205" s="122"/>
      <c r="H205" s="35">
        <f>H204*1.1</f>
        <v>48.451162790697673</v>
      </c>
    </row>
    <row r="206" spans="1:8" ht="64.5" customHeight="1">
      <c r="A206" s="2" t="s">
        <v>13</v>
      </c>
      <c r="B206" s="113" t="str">
        <f>REH!B27</f>
        <v>Providing and laying damp proof course with cement sand plaster and bitumen coating:- (a) with one coat of bitumen and one coat of polythene sheet 500 gauge :- ii) Ratio 1:3 b) ¾ " thick (20mm)</v>
      </c>
      <c r="C206" s="114"/>
      <c r="D206" s="114"/>
      <c r="E206" s="114"/>
      <c r="F206" s="114"/>
      <c r="G206" s="114"/>
      <c r="H206" s="115"/>
    </row>
    <row r="207" spans="1:8" s="4" customFormat="1">
      <c r="A207" s="116" t="s">
        <v>7</v>
      </c>
      <c r="B207" s="118" t="s">
        <v>0</v>
      </c>
      <c r="C207" s="118" t="s">
        <v>1</v>
      </c>
      <c r="D207" s="118" t="s">
        <v>15</v>
      </c>
      <c r="E207" s="120" t="s">
        <v>8</v>
      </c>
      <c r="F207" s="120"/>
      <c r="G207" s="120"/>
      <c r="H207" s="118" t="s">
        <v>2</v>
      </c>
    </row>
    <row r="208" spans="1:8" s="4" customFormat="1">
      <c r="A208" s="117"/>
      <c r="B208" s="119"/>
      <c r="C208" s="119"/>
      <c r="D208" s="119"/>
      <c r="E208" s="3" t="s">
        <v>9</v>
      </c>
      <c r="F208" s="3" t="s">
        <v>10</v>
      </c>
      <c r="G208" s="3" t="s">
        <v>11</v>
      </c>
      <c r="H208" s="119"/>
    </row>
    <row r="209" spans="1:8">
      <c r="A209" s="1"/>
      <c r="B209" s="1" t="s">
        <v>55</v>
      </c>
      <c r="C209" s="1" t="s">
        <v>70</v>
      </c>
      <c r="D209" s="1">
        <v>6</v>
      </c>
      <c r="E209" s="1">
        <v>8</v>
      </c>
      <c r="F209" s="1">
        <v>8</v>
      </c>
      <c r="G209" s="1"/>
      <c r="H209" s="23">
        <f>F209*E209*D209</f>
        <v>384</v>
      </c>
    </row>
    <row r="210" spans="1:8">
      <c r="A210" s="1"/>
      <c r="B210" s="1" t="s">
        <v>56</v>
      </c>
      <c r="C210" s="1" t="s">
        <v>70</v>
      </c>
      <c r="D210" s="1">
        <v>3</v>
      </c>
      <c r="E210" s="1">
        <v>4</v>
      </c>
      <c r="F210" s="1">
        <v>4</v>
      </c>
      <c r="G210" s="1"/>
      <c r="H210" s="23">
        <f t="shared" ref="H210:H215" si="12">F210*E210*D210</f>
        <v>48</v>
      </c>
    </row>
    <row r="211" spans="1:8">
      <c r="A211" s="1"/>
      <c r="B211" s="1" t="s">
        <v>57</v>
      </c>
      <c r="C211" s="1" t="s">
        <v>70</v>
      </c>
      <c r="D211" s="1">
        <v>2</v>
      </c>
      <c r="E211" s="1">
        <v>9</v>
      </c>
      <c r="F211" s="1">
        <v>3</v>
      </c>
      <c r="G211" s="1"/>
      <c r="H211" s="23">
        <f t="shared" si="12"/>
        <v>54</v>
      </c>
    </row>
    <row r="212" spans="1:8">
      <c r="A212" s="1"/>
      <c r="B212" s="1" t="s">
        <v>57</v>
      </c>
      <c r="C212" s="1" t="s">
        <v>70</v>
      </c>
      <c r="D212" s="1">
        <v>4</v>
      </c>
      <c r="E212" s="1">
        <v>4.5</v>
      </c>
      <c r="F212" s="1">
        <v>3</v>
      </c>
      <c r="G212" s="1"/>
      <c r="H212" s="23">
        <f t="shared" si="12"/>
        <v>54</v>
      </c>
    </row>
    <row r="213" spans="1:8">
      <c r="A213" s="1"/>
      <c r="B213" s="1" t="s">
        <v>60</v>
      </c>
      <c r="C213" s="1" t="s">
        <v>70</v>
      </c>
      <c r="D213" s="1">
        <v>9</v>
      </c>
      <c r="E213" s="1">
        <v>1</v>
      </c>
      <c r="F213" s="1">
        <v>1</v>
      </c>
      <c r="G213" s="1"/>
      <c r="H213" s="23">
        <f t="shared" si="12"/>
        <v>9</v>
      </c>
    </row>
    <row r="214" spans="1:8">
      <c r="A214" s="1"/>
      <c r="B214" s="1" t="s">
        <v>61</v>
      </c>
      <c r="C214" s="1" t="s">
        <v>70</v>
      </c>
      <c r="D214" s="1">
        <v>3</v>
      </c>
      <c r="E214" s="1">
        <v>27</v>
      </c>
      <c r="F214" s="1">
        <v>1</v>
      </c>
      <c r="G214" s="1"/>
      <c r="H214" s="23">
        <f t="shared" si="12"/>
        <v>81</v>
      </c>
    </row>
    <row r="215" spans="1:8">
      <c r="A215" s="1"/>
      <c r="B215" s="1" t="s">
        <v>62</v>
      </c>
      <c r="C215" s="1" t="s">
        <v>70</v>
      </c>
      <c r="D215" s="1">
        <v>3</v>
      </c>
      <c r="E215" s="1">
        <v>25</v>
      </c>
      <c r="F215" s="1">
        <v>1</v>
      </c>
      <c r="G215" s="1"/>
      <c r="H215" s="23">
        <f t="shared" si="12"/>
        <v>75</v>
      </c>
    </row>
    <row r="216" spans="1:8">
      <c r="A216" s="1"/>
      <c r="B216" s="1"/>
      <c r="C216" s="121" t="s">
        <v>58</v>
      </c>
      <c r="D216" s="122"/>
      <c r="E216" s="122"/>
      <c r="F216" s="122"/>
      <c r="G216" s="123"/>
      <c r="H216" s="23">
        <f>SUM(H209:H215)</f>
        <v>705</v>
      </c>
    </row>
    <row r="217" spans="1:8">
      <c r="A217" s="1"/>
      <c r="B217" s="1"/>
      <c r="C217" s="121" t="s">
        <v>59</v>
      </c>
      <c r="D217" s="122"/>
      <c r="E217" s="122"/>
      <c r="F217" s="122"/>
      <c r="G217" s="123"/>
      <c r="H217" s="23">
        <f>H216/10.75</f>
        <v>65.581395348837205</v>
      </c>
    </row>
    <row r="218" spans="1:8">
      <c r="A218" s="1"/>
      <c r="B218" s="7"/>
      <c r="C218" s="122" t="s">
        <v>84</v>
      </c>
      <c r="D218" s="122"/>
      <c r="E218" s="122"/>
      <c r="F218" s="122"/>
      <c r="G218" s="122"/>
      <c r="H218" s="35">
        <f>H217*1.1</f>
        <v>72.139534883720927</v>
      </c>
    </row>
    <row r="219" spans="1:8" ht="117" customHeight="1">
      <c r="A219" s="2" t="s">
        <v>13</v>
      </c>
      <c r="B219" s="113" t="str">
        <f>REH!B33</f>
        <v>Providing and laying flooring with China Verona Marble having uniform texture (Spotless) of required size and specified thickness, with adhesive bond over 3/4" thick bedding of (1:2) cement sand mortor i/c the cost of matching sealer,cutting, grinding and chemical polishing complete in all respect as approved and directed by the Engineer Incharge i) 1/2" thick(12"x12"/12"x24")</v>
      </c>
      <c r="C219" s="114"/>
      <c r="D219" s="114"/>
      <c r="E219" s="114"/>
      <c r="F219" s="114"/>
      <c r="G219" s="114"/>
      <c r="H219" s="115"/>
    </row>
    <row r="220" spans="1:8" s="4" customFormat="1">
      <c r="A220" s="116" t="s">
        <v>7</v>
      </c>
      <c r="B220" s="118" t="s">
        <v>0</v>
      </c>
      <c r="C220" s="118" t="s">
        <v>1</v>
      </c>
      <c r="D220" s="118" t="s">
        <v>15</v>
      </c>
      <c r="E220" s="120" t="s">
        <v>8</v>
      </c>
      <c r="F220" s="120"/>
      <c r="G220" s="120"/>
      <c r="H220" s="118" t="s">
        <v>2</v>
      </c>
    </row>
    <row r="221" spans="1:8" s="4" customFormat="1">
      <c r="A221" s="117"/>
      <c r="B221" s="119"/>
      <c r="C221" s="119"/>
      <c r="D221" s="119"/>
      <c r="E221" s="3" t="s">
        <v>9</v>
      </c>
      <c r="F221" s="3" t="s">
        <v>10</v>
      </c>
      <c r="G221" s="3" t="s">
        <v>11</v>
      </c>
      <c r="H221" s="119"/>
    </row>
    <row r="222" spans="1:8">
      <c r="A222" s="1"/>
      <c r="B222" s="1" t="s">
        <v>85</v>
      </c>
      <c r="C222" s="1" t="s">
        <v>16</v>
      </c>
      <c r="D222" s="1">
        <v>1</v>
      </c>
      <c r="E222" s="1">
        <v>30</v>
      </c>
      <c r="F222" s="1">
        <v>30</v>
      </c>
      <c r="G222" s="1"/>
      <c r="H222" s="23">
        <f>F222*E222*D222</f>
        <v>900</v>
      </c>
    </row>
    <row r="223" spans="1:8">
      <c r="A223" s="1"/>
      <c r="B223" s="1"/>
      <c r="C223" s="121" t="s">
        <v>58</v>
      </c>
      <c r="D223" s="122"/>
      <c r="E223" s="122"/>
      <c r="F223" s="122"/>
      <c r="G223" s="123"/>
      <c r="H223" s="23">
        <f>SUM(H222:H222)</f>
        <v>900</v>
      </c>
    </row>
    <row r="224" spans="1:8">
      <c r="A224" s="1"/>
      <c r="B224" s="1"/>
      <c r="C224" s="121" t="s">
        <v>59</v>
      </c>
      <c r="D224" s="122"/>
      <c r="E224" s="122"/>
      <c r="F224" s="122"/>
      <c r="G224" s="123"/>
      <c r="H224" s="23">
        <f>H223/10.75</f>
        <v>83.720930232558146</v>
      </c>
    </row>
    <row r="225" spans="1:8">
      <c r="A225" s="1"/>
      <c r="B225" s="7"/>
      <c r="C225" s="122" t="s">
        <v>84</v>
      </c>
      <c r="D225" s="122"/>
      <c r="E225" s="122"/>
      <c r="F225" s="122"/>
      <c r="G225" s="122"/>
      <c r="H225" s="35">
        <f>H224*1.1</f>
        <v>92.093023255813975</v>
      </c>
    </row>
    <row r="226" spans="1:8" ht="117" customHeight="1">
      <c r="A226" s="2" t="s">
        <v>13</v>
      </c>
      <c r="B226" s="113" t="str">
        <f>REH!B38</f>
        <v>Providing/fixing stair railing consisting of M.S. Box section size 1-1/2"x3" of 16 SWG welded with M.S. flat 1"x1/8" continuously and welded over M.S. square bars 5/8"x5/8" punched in M.S. flat 2 ¾' high @ 5½" c/c fixed in steps of stair I/C painting 3 coats complete</v>
      </c>
      <c r="C226" s="114"/>
      <c r="D226" s="114"/>
      <c r="E226" s="114"/>
      <c r="F226" s="114"/>
      <c r="G226" s="114"/>
      <c r="H226" s="115"/>
    </row>
    <row r="227" spans="1:8" s="4" customFormat="1">
      <c r="A227" s="116" t="s">
        <v>7</v>
      </c>
      <c r="B227" s="118" t="s">
        <v>0</v>
      </c>
      <c r="C227" s="118" t="s">
        <v>1</v>
      </c>
      <c r="D227" s="118" t="s">
        <v>15</v>
      </c>
      <c r="E227" s="120" t="s">
        <v>8</v>
      </c>
      <c r="F227" s="120"/>
      <c r="G227" s="120"/>
      <c r="H227" s="118" t="s">
        <v>2</v>
      </c>
    </row>
    <row r="228" spans="1:8" s="4" customFormat="1">
      <c r="A228" s="117"/>
      <c r="B228" s="119"/>
      <c r="C228" s="119"/>
      <c r="D228" s="119"/>
      <c r="E228" s="3" t="s">
        <v>9</v>
      </c>
      <c r="F228" s="3" t="s">
        <v>10</v>
      </c>
      <c r="G228" s="3" t="s">
        <v>11</v>
      </c>
      <c r="H228" s="119"/>
    </row>
    <row r="229" spans="1:8">
      <c r="A229" s="1"/>
      <c r="B229" s="1" t="s">
        <v>85</v>
      </c>
      <c r="C229" s="1" t="s">
        <v>16</v>
      </c>
      <c r="D229" s="1">
        <v>1</v>
      </c>
      <c r="E229" s="1">
        <v>40</v>
      </c>
      <c r="F229" s="1">
        <v>3</v>
      </c>
      <c r="G229" s="1"/>
      <c r="H229" s="23">
        <f>F229*E229*D229</f>
        <v>120</v>
      </c>
    </row>
    <row r="230" spans="1:8">
      <c r="A230" s="1"/>
      <c r="B230" s="1"/>
      <c r="C230" s="121" t="s">
        <v>58</v>
      </c>
      <c r="D230" s="122"/>
      <c r="E230" s="122"/>
      <c r="F230" s="122"/>
      <c r="G230" s="123"/>
      <c r="H230" s="23">
        <f>SUM(H229:H229)</f>
        <v>120</v>
      </c>
    </row>
    <row r="231" spans="1:8">
      <c r="A231" s="1"/>
      <c r="B231" s="1"/>
      <c r="C231" s="121" t="s">
        <v>59</v>
      </c>
      <c r="D231" s="122"/>
      <c r="E231" s="122"/>
      <c r="F231" s="122"/>
      <c r="G231" s="123"/>
      <c r="H231" s="23">
        <f>H230/10.75</f>
        <v>11.162790697674419</v>
      </c>
    </row>
    <row r="232" spans="1:8">
      <c r="A232" s="1"/>
      <c r="B232" s="7"/>
      <c r="C232" s="122" t="s">
        <v>84</v>
      </c>
      <c r="D232" s="122"/>
      <c r="E232" s="122"/>
      <c r="F232" s="122"/>
      <c r="G232" s="122"/>
      <c r="H232" s="35">
        <f>H231*1.1</f>
        <v>12.279069767441861</v>
      </c>
    </row>
    <row r="233" spans="1:8" ht="117" customHeight="1">
      <c r="A233" s="2" t="s">
        <v>13</v>
      </c>
      <c r="B233" s="113" t="str">
        <f>REH!B39</f>
        <v>Providing and fixing M.S. sheet hollow pressed frame of doors, windows, C. windows, etc. (chowkat only) of 20 SWG welded with M.S. flat 5"x 2" x 1/8" (127mmx50mmx3mm) M.S. holdfast 9"x1"x1/8" (225mmx25mmx3mm) welded/screwed 4" (100 mm) long iron hinges, including filling chowkat with cement sand mortar 1:8 and embedding holdfast in cement concrete 1:2:4, complete in all respects: double rebate</v>
      </c>
      <c r="C233" s="114"/>
      <c r="D233" s="114"/>
      <c r="E233" s="114"/>
      <c r="F233" s="114"/>
      <c r="G233" s="114"/>
      <c r="H233" s="115"/>
    </row>
    <row r="234" spans="1:8" s="4" customFormat="1">
      <c r="A234" s="116" t="s">
        <v>7</v>
      </c>
      <c r="B234" s="118" t="s">
        <v>0</v>
      </c>
      <c r="C234" s="118" t="s">
        <v>1</v>
      </c>
      <c r="D234" s="118" t="s">
        <v>15</v>
      </c>
      <c r="E234" s="120" t="s">
        <v>8</v>
      </c>
      <c r="F234" s="120"/>
      <c r="G234" s="120"/>
      <c r="H234" s="118" t="s">
        <v>2</v>
      </c>
    </row>
    <row r="235" spans="1:8" s="4" customFormat="1">
      <c r="A235" s="117"/>
      <c r="B235" s="119"/>
      <c r="C235" s="119"/>
      <c r="D235" s="119"/>
      <c r="E235" s="3" t="s">
        <v>9</v>
      </c>
      <c r="F235" s="3" t="s">
        <v>10</v>
      </c>
      <c r="G235" s="3" t="s">
        <v>11</v>
      </c>
      <c r="H235" s="119"/>
    </row>
    <row r="236" spans="1:8">
      <c r="A236" s="1"/>
      <c r="B236" s="1" t="s">
        <v>19</v>
      </c>
      <c r="C236" s="1" t="s">
        <v>70</v>
      </c>
      <c r="D236" s="1">
        <v>1</v>
      </c>
      <c r="E236" s="1">
        <v>4</v>
      </c>
      <c r="F236" s="1">
        <v>9.5</v>
      </c>
      <c r="G236" s="1"/>
      <c r="H236" s="23">
        <f>F236*E236*D236</f>
        <v>38</v>
      </c>
    </row>
    <row r="237" spans="1:8">
      <c r="A237" s="1"/>
      <c r="B237" s="1" t="s">
        <v>93</v>
      </c>
      <c r="C237" s="1" t="s">
        <v>70</v>
      </c>
      <c r="D237" s="1">
        <v>2</v>
      </c>
      <c r="E237" s="1">
        <v>6</v>
      </c>
      <c r="F237" s="1">
        <v>6.5</v>
      </c>
      <c r="G237" s="1"/>
      <c r="H237" s="23">
        <f t="shared" ref="H237:H238" si="13">F237*E237*D237</f>
        <v>78</v>
      </c>
    </row>
    <row r="238" spans="1:8">
      <c r="A238" s="1"/>
      <c r="B238" s="1" t="s">
        <v>94</v>
      </c>
      <c r="C238" s="1" t="s">
        <v>70</v>
      </c>
      <c r="D238" s="1">
        <v>2</v>
      </c>
      <c r="E238" s="1">
        <v>3</v>
      </c>
      <c r="F238" s="1">
        <v>6.5</v>
      </c>
      <c r="G238" s="1"/>
      <c r="H238" s="23">
        <f t="shared" si="13"/>
        <v>39</v>
      </c>
    </row>
    <row r="239" spans="1:8">
      <c r="A239" s="1"/>
      <c r="B239" s="1"/>
      <c r="C239" s="121" t="s">
        <v>58</v>
      </c>
      <c r="D239" s="122"/>
      <c r="E239" s="122"/>
      <c r="F239" s="122"/>
      <c r="G239" s="123"/>
      <c r="H239" s="23">
        <f>SUM(H236:H238)</f>
        <v>155</v>
      </c>
    </row>
    <row r="240" spans="1:8">
      <c r="A240" s="1"/>
      <c r="B240" s="1"/>
      <c r="C240" s="121" t="s">
        <v>59</v>
      </c>
      <c r="D240" s="122"/>
      <c r="E240" s="122"/>
      <c r="F240" s="122"/>
      <c r="G240" s="123"/>
      <c r="H240" s="23">
        <f>H239/10.75</f>
        <v>14.418604651162791</v>
      </c>
    </row>
    <row r="241" spans="1:8">
      <c r="A241" s="1"/>
      <c r="B241" s="7"/>
      <c r="C241" s="122" t="s">
        <v>84</v>
      </c>
      <c r="D241" s="122"/>
      <c r="E241" s="122"/>
      <c r="F241" s="122"/>
      <c r="G241" s="122"/>
      <c r="H241" s="35">
        <f>H240*1.1</f>
        <v>15.860465116279071</v>
      </c>
    </row>
    <row r="242" spans="1:8" ht="117" customHeight="1">
      <c r="A242" s="2" t="s">
        <v>13</v>
      </c>
      <c r="B242" s="113" t="str">
        <f>REH!B41</f>
        <v>Providing and Fixing steel grating on windows comprising of ¾” MS square bars of 4"c/c penetrated through punched holes of 3 no Ms flat 2”x3/8” duly welded wiith 2”x2”x3/8" angle iron frame i/c three coat painting complete in all respect as approved by the Engineer incharge</v>
      </c>
      <c r="C242" s="114"/>
      <c r="D242" s="114"/>
      <c r="E242" s="114"/>
      <c r="F242" s="114"/>
      <c r="G242" s="114"/>
      <c r="H242" s="115"/>
    </row>
    <row r="243" spans="1:8" s="4" customFormat="1">
      <c r="A243" s="116" t="s">
        <v>7</v>
      </c>
      <c r="B243" s="118" t="s">
        <v>0</v>
      </c>
      <c r="C243" s="118" t="s">
        <v>1</v>
      </c>
      <c r="D243" s="118" t="s">
        <v>15</v>
      </c>
      <c r="E243" s="120" t="s">
        <v>8</v>
      </c>
      <c r="F243" s="120"/>
      <c r="G243" s="120"/>
      <c r="H243" s="118" t="s">
        <v>2</v>
      </c>
    </row>
    <row r="244" spans="1:8" s="4" customFormat="1">
      <c r="A244" s="117"/>
      <c r="B244" s="119"/>
      <c r="C244" s="119"/>
      <c r="D244" s="119"/>
      <c r="E244" s="3" t="s">
        <v>9</v>
      </c>
      <c r="F244" s="3" t="s">
        <v>10</v>
      </c>
      <c r="G244" s="3" t="s">
        <v>11</v>
      </c>
      <c r="H244" s="119"/>
    </row>
    <row r="245" spans="1:8">
      <c r="A245" s="1"/>
      <c r="B245" s="1" t="s">
        <v>93</v>
      </c>
      <c r="C245" s="1" t="s">
        <v>70</v>
      </c>
      <c r="D245" s="1">
        <v>2</v>
      </c>
      <c r="E245" s="1">
        <v>6</v>
      </c>
      <c r="F245" s="1">
        <v>6.5</v>
      </c>
      <c r="G245" s="1"/>
      <c r="H245" s="23">
        <f t="shared" ref="H245:H246" si="14">F245*E245*D245</f>
        <v>78</v>
      </c>
    </row>
    <row r="246" spans="1:8">
      <c r="A246" s="1"/>
      <c r="B246" s="1" t="s">
        <v>94</v>
      </c>
      <c r="C246" s="1" t="s">
        <v>70</v>
      </c>
      <c r="D246" s="1">
        <v>2</v>
      </c>
      <c r="E246" s="1">
        <v>3</v>
      </c>
      <c r="F246" s="1">
        <v>6.5</v>
      </c>
      <c r="G246" s="1"/>
      <c r="H246" s="23">
        <f t="shared" si="14"/>
        <v>39</v>
      </c>
    </row>
    <row r="247" spans="1:8">
      <c r="A247" s="1"/>
      <c r="B247" s="1"/>
      <c r="C247" s="121" t="s">
        <v>58</v>
      </c>
      <c r="D247" s="122"/>
      <c r="E247" s="122"/>
      <c r="F247" s="122"/>
      <c r="G247" s="123"/>
      <c r="H247" s="23">
        <f>SUM(H245:H246)</f>
        <v>117</v>
      </c>
    </row>
    <row r="248" spans="1:8">
      <c r="A248" s="1"/>
      <c r="B248" s="1"/>
      <c r="C248" s="121" t="s">
        <v>59</v>
      </c>
      <c r="D248" s="122"/>
      <c r="E248" s="122"/>
      <c r="F248" s="122"/>
      <c r="G248" s="123"/>
      <c r="H248" s="23">
        <f>H247/10.75</f>
        <v>10.883720930232558</v>
      </c>
    </row>
    <row r="249" spans="1:8">
      <c r="A249" s="1"/>
      <c r="B249" s="7"/>
      <c r="C249" s="122" t="s">
        <v>84</v>
      </c>
      <c r="D249" s="122"/>
      <c r="E249" s="122"/>
      <c r="F249" s="122"/>
      <c r="G249" s="122"/>
      <c r="H249" s="35">
        <f>H248*1.1</f>
        <v>11.972093023255814</v>
      </c>
    </row>
    <row r="250" spans="1:8" ht="117" customHeight="1">
      <c r="A250" s="2" t="s">
        <v>13</v>
      </c>
      <c r="B250" s="113" t="str">
        <f>REH!B40</f>
        <v>Providing and fixing steel windows with openable glazed panels, using beam section for frame 1½"x1"x5/8"x1/8" (40x25x16x3 mm), Z-section for leaves ¾"x1"x¾"x1/8" (20x25x20x3 mm), T-section sashes 1"x1"x1/8" (25x25x3 mm), glass panes, wooden screed for glazing embedded over a thin layer of putty duly screwed with leaves, brassfittings, holdfast, duly painted, complete in all respects,including all cost of material and labour, etc. as perapproved design and as directed by theEngineer-in-charge:-v) glass pane 5 mm thick</v>
      </c>
      <c r="C250" s="114"/>
      <c r="D250" s="114"/>
      <c r="E250" s="114"/>
      <c r="F250" s="114"/>
      <c r="G250" s="114"/>
      <c r="H250" s="115"/>
    </row>
    <row r="251" spans="1:8" s="4" customFormat="1">
      <c r="A251" s="116" t="s">
        <v>7</v>
      </c>
      <c r="B251" s="118" t="s">
        <v>0</v>
      </c>
      <c r="C251" s="118" t="s">
        <v>1</v>
      </c>
      <c r="D251" s="118" t="s">
        <v>15</v>
      </c>
      <c r="E251" s="120" t="s">
        <v>8</v>
      </c>
      <c r="F251" s="120"/>
      <c r="G251" s="120"/>
      <c r="H251" s="118" t="s">
        <v>2</v>
      </c>
    </row>
    <row r="252" spans="1:8" s="4" customFormat="1">
      <c r="A252" s="117"/>
      <c r="B252" s="119"/>
      <c r="C252" s="119"/>
      <c r="D252" s="119"/>
      <c r="E252" s="3" t="s">
        <v>9</v>
      </c>
      <c r="F252" s="3" t="s">
        <v>10</v>
      </c>
      <c r="G252" s="3" t="s">
        <v>11</v>
      </c>
      <c r="H252" s="119"/>
    </row>
    <row r="253" spans="1:8">
      <c r="A253" s="1"/>
      <c r="B253" s="1" t="s">
        <v>93</v>
      </c>
      <c r="C253" s="1" t="s">
        <v>70</v>
      </c>
      <c r="D253" s="1">
        <v>2</v>
      </c>
      <c r="E253" s="1">
        <v>6</v>
      </c>
      <c r="F253" s="1">
        <v>6.5</v>
      </c>
      <c r="G253" s="1"/>
      <c r="H253" s="23">
        <f t="shared" ref="H253:H254" si="15">F253*E253*D253</f>
        <v>78</v>
      </c>
    </row>
    <row r="254" spans="1:8">
      <c r="A254" s="1"/>
      <c r="B254" s="1" t="s">
        <v>94</v>
      </c>
      <c r="C254" s="1" t="s">
        <v>70</v>
      </c>
      <c r="D254" s="1">
        <v>2</v>
      </c>
      <c r="E254" s="1">
        <v>3</v>
      </c>
      <c r="F254" s="1">
        <v>6.5</v>
      </c>
      <c r="G254" s="1"/>
      <c r="H254" s="23">
        <f t="shared" si="15"/>
        <v>39</v>
      </c>
    </row>
    <row r="255" spans="1:8">
      <c r="A255" s="1"/>
      <c r="B255" s="1"/>
      <c r="C255" s="121" t="s">
        <v>58</v>
      </c>
      <c r="D255" s="122"/>
      <c r="E255" s="122"/>
      <c r="F255" s="122"/>
      <c r="G255" s="123"/>
      <c r="H255" s="23">
        <f>SUM(H253:H254)</f>
        <v>117</v>
      </c>
    </row>
    <row r="256" spans="1:8">
      <c r="A256" s="1"/>
      <c r="B256" s="1"/>
      <c r="C256" s="121" t="s">
        <v>59</v>
      </c>
      <c r="D256" s="122"/>
      <c r="E256" s="122"/>
      <c r="F256" s="122"/>
      <c r="G256" s="123"/>
      <c r="H256" s="23">
        <f>H255/10.75</f>
        <v>10.883720930232558</v>
      </c>
    </row>
    <row r="257" spans="1:8">
      <c r="A257" s="1"/>
      <c r="B257" s="7"/>
      <c r="C257" s="122" t="s">
        <v>84</v>
      </c>
      <c r="D257" s="122"/>
      <c r="E257" s="122"/>
      <c r="F257" s="122"/>
      <c r="G257" s="122"/>
      <c r="H257" s="35">
        <f>H256*1.1</f>
        <v>11.972093023255814</v>
      </c>
    </row>
    <row r="258" spans="1:8" ht="117" customHeight="1">
      <c r="A258" s="2" t="s">
        <v>13</v>
      </c>
      <c r="B258" s="113" t="str">
        <f>REH!B42</f>
        <v>Providing and fixing 1-1/2" thick G.I sheet forged door comprising of G.I pressed double skin pannelled sheet of 22 SWG in specified width of rails, Styles and panels pressed on both sides of fillet (Honey Comb paper), dully fixed in chowkat with Archtrative on one side, with heavy duty 4 No. steel hinges i/c M.S Tower bolt 9" long, M.S Sliding bolt 12" long, Rowel bolt for Hold Fasts, duly powder coated paint and punching of required holes as approved and directed by the Engineer Incharge</v>
      </c>
      <c r="C258" s="114"/>
      <c r="D258" s="114"/>
      <c r="E258" s="114"/>
      <c r="F258" s="114"/>
      <c r="G258" s="114"/>
      <c r="H258" s="115"/>
    </row>
    <row r="259" spans="1:8" s="4" customFormat="1">
      <c r="A259" s="116" t="s">
        <v>7</v>
      </c>
      <c r="B259" s="118" t="s">
        <v>0</v>
      </c>
      <c r="C259" s="118" t="s">
        <v>1</v>
      </c>
      <c r="D259" s="118" t="s">
        <v>15</v>
      </c>
      <c r="E259" s="120" t="s">
        <v>8</v>
      </c>
      <c r="F259" s="120"/>
      <c r="G259" s="120"/>
      <c r="H259" s="118" t="s">
        <v>2</v>
      </c>
    </row>
    <row r="260" spans="1:8" s="4" customFormat="1">
      <c r="A260" s="117"/>
      <c r="B260" s="119"/>
      <c r="C260" s="119"/>
      <c r="D260" s="119"/>
      <c r="E260" s="3" t="s">
        <v>9</v>
      </c>
      <c r="F260" s="3" t="s">
        <v>10</v>
      </c>
      <c r="G260" s="3" t="s">
        <v>11</v>
      </c>
      <c r="H260" s="119"/>
    </row>
    <row r="261" spans="1:8">
      <c r="A261" s="1"/>
      <c r="B261" s="1" t="s">
        <v>19</v>
      </c>
      <c r="C261" s="1" t="s">
        <v>70</v>
      </c>
      <c r="D261" s="1">
        <v>1</v>
      </c>
      <c r="E261" s="1">
        <v>4</v>
      </c>
      <c r="F261" s="1">
        <v>9.5</v>
      </c>
      <c r="G261" s="1"/>
      <c r="H261" s="23">
        <f>F261*E261*D261</f>
        <v>38</v>
      </c>
    </row>
    <row r="262" spans="1:8">
      <c r="A262" s="1"/>
      <c r="B262" s="1"/>
      <c r="C262" s="121" t="s">
        <v>58</v>
      </c>
      <c r="D262" s="122"/>
      <c r="E262" s="122"/>
      <c r="F262" s="122"/>
      <c r="G262" s="123"/>
      <c r="H262" s="23">
        <f>SUM(H261:H261)</f>
        <v>38</v>
      </c>
    </row>
    <row r="263" spans="1:8">
      <c r="A263" s="1"/>
      <c r="B263" s="1"/>
      <c r="C263" s="121" t="s">
        <v>59</v>
      </c>
      <c r="D263" s="122"/>
      <c r="E263" s="122"/>
      <c r="F263" s="122"/>
      <c r="G263" s="123"/>
      <c r="H263" s="23">
        <f>H262/10.75</f>
        <v>3.5348837209302326</v>
      </c>
    </row>
    <row r="264" spans="1:8">
      <c r="A264" s="1"/>
      <c r="B264" s="7"/>
      <c r="C264" s="122" t="s">
        <v>84</v>
      </c>
      <c r="D264" s="122"/>
      <c r="E264" s="122"/>
      <c r="F264" s="122"/>
      <c r="G264" s="122"/>
      <c r="H264" s="35">
        <f>H263*1.1</f>
        <v>3.8883720930232561</v>
      </c>
    </row>
    <row r="265" spans="1:8" ht="117" customHeight="1">
      <c r="A265" s="2" t="s">
        <v>13</v>
      </c>
      <c r="B265" s="113" t="str">
        <f>REH!B43</f>
        <v>Providing and fixing 2.00 ft deep M.Steel Lockers (Wardrobes) consisting of 1-1/4”x1-1/4”x3/16” angle Iron Frame &amp; 1”x1”x1/8” MS Flat for center vertical bracing duly welded with MS sheet 24- SWG Sheet on all Sides, Back &amp; Top and for partitions / Shelves and 1"x1"x1/8" Angle Iron for Leaf Frame duly welded with 18- SWG for Front Door and hinges and locking arragement ,handles duly painted with hammar paint 3-coats complete in all respect as approved by the Engineer Incharge</v>
      </c>
      <c r="C265" s="114"/>
      <c r="D265" s="114"/>
      <c r="E265" s="114"/>
      <c r="F265" s="114"/>
      <c r="G265" s="114"/>
      <c r="H265" s="115"/>
    </row>
    <row r="266" spans="1:8" s="4" customFormat="1">
      <c r="A266" s="116" t="s">
        <v>7</v>
      </c>
      <c r="B266" s="118" t="s">
        <v>0</v>
      </c>
      <c r="C266" s="118" t="s">
        <v>1</v>
      </c>
      <c r="D266" s="118" t="s">
        <v>15</v>
      </c>
      <c r="E266" s="120" t="s">
        <v>8</v>
      </c>
      <c r="F266" s="120"/>
      <c r="G266" s="120"/>
      <c r="H266" s="118" t="s">
        <v>2</v>
      </c>
    </row>
    <row r="267" spans="1:8" s="4" customFormat="1">
      <c r="A267" s="117"/>
      <c r="B267" s="119"/>
      <c r="C267" s="119"/>
      <c r="D267" s="119"/>
      <c r="E267" s="3" t="s">
        <v>9</v>
      </c>
      <c r="F267" s="3" t="s">
        <v>10</v>
      </c>
      <c r="G267" s="3" t="s">
        <v>11</v>
      </c>
      <c r="H267" s="119"/>
    </row>
    <row r="268" spans="1:8">
      <c r="A268" s="1"/>
      <c r="B268" s="1" t="s">
        <v>95</v>
      </c>
      <c r="C268" s="1" t="s">
        <v>70</v>
      </c>
      <c r="D268" s="1">
        <v>2</v>
      </c>
      <c r="E268" s="1">
        <v>2</v>
      </c>
      <c r="F268" s="1">
        <v>6.75</v>
      </c>
      <c r="G268" s="1"/>
      <c r="H268" s="23">
        <f>F268*E268*D268</f>
        <v>27</v>
      </c>
    </row>
    <row r="269" spans="1:8">
      <c r="A269" s="1"/>
      <c r="B269" s="1"/>
      <c r="C269" s="121" t="s">
        <v>58</v>
      </c>
      <c r="D269" s="122"/>
      <c r="E269" s="122"/>
      <c r="F269" s="122"/>
      <c r="G269" s="123"/>
      <c r="H269" s="23">
        <f>SUM(H268:H268)</f>
        <v>27</v>
      </c>
    </row>
    <row r="270" spans="1:8">
      <c r="A270" s="1"/>
      <c r="B270" s="1"/>
      <c r="C270" s="121" t="s">
        <v>59</v>
      </c>
      <c r="D270" s="122"/>
      <c r="E270" s="122"/>
      <c r="F270" s="122"/>
      <c r="G270" s="123"/>
      <c r="H270" s="23">
        <f>H269/10.75</f>
        <v>2.5116279069767442</v>
      </c>
    </row>
    <row r="271" spans="1:8">
      <c r="A271" s="1"/>
      <c r="B271" s="7"/>
      <c r="C271" s="122" t="s">
        <v>84</v>
      </c>
      <c r="D271" s="122"/>
      <c r="E271" s="122"/>
      <c r="F271" s="122"/>
      <c r="G271" s="122"/>
      <c r="H271" s="35">
        <f>H270*1.1</f>
        <v>2.762790697674419</v>
      </c>
    </row>
    <row r="272" spans="1:8" ht="117" customHeight="1">
      <c r="A272" s="2" t="s">
        <v>13</v>
      </c>
      <c r="B272" s="113" t="str">
        <f>REH!B35</f>
        <v>Providing and laying 3/8" thick Prepolished Marble skirting/risers having uniform texture (spot less) of size 24"x6" of approved quality and shade with adhesive bond over 3/4" thick (1:2) cement sand mortor complete in all respect i/c the cost of matching sealer to finish the joints as approved and directed by the Engineer Incharge. i) China Verona</v>
      </c>
      <c r="C272" s="114"/>
      <c r="D272" s="114"/>
      <c r="E272" s="114"/>
      <c r="F272" s="114"/>
      <c r="G272" s="114"/>
      <c r="H272" s="115"/>
    </row>
    <row r="273" spans="1:8" s="4" customFormat="1">
      <c r="A273" s="116" t="s">
        <v>7</v>
      </c>
      <c r="B273" s="118" t="s">
        <v>0</v>
      </c>
      <c r="C273" s="118" t="s">
        <v>1</v>
      </c>
      <c r="D273" s="118" t="s">
        <v>15</v>
      </c>
      <c r="E273" s="120" t="s">
        <v>8</v>
      </c>
      <c r="F273" s="120"/>
      <c r="G273" s="120"/>
      <c r="H273" s="118" t="s">
        <v>2</v>
      </c>
    </row>
    <row r="274" spans="1:8" s="4" customFormat="1">
      <c r="A274" s="117"/>
      <c r="B274" s="119"/>
      <c r="C274" s="119"/>
      <c r="D274" s="119"/>
      <c r="E274" s="3" t="s">
        <v>9</v>
      </c>
      <c r="F274" s="3" t="s">
        <v>10</v>
      </c>
      <c r="G274" s="3" t="s">
        <v>11</v>
      </c>
      <c r="H274" s="119"/>
    </row>
    <row r="275" spans="1:8">
      <c r="A275" s="1"/>
      <c r="B275" s="1" t="s">
        <v>95</v>
      </c>
      <c r="C275" s="1" t="s">
        <v>70</v>
      </c>
      <c r="D275" s="1">
        <v>4</v>
      </c>
      <c r="E275" s="1">
        <v>26</v>
      </c>
      <c r="F275" s="1">
        <v>0.57999999999999996</v>
      </c>
      <c r="G275" s="1"/>
      <c r="H275" s="23">
        <f>F275*E275*D275</f>
        <v>60.319999999999993</v>
      </c>
    </row>
    <row r="276" spans="1:8">
      <c r="A276" s="1"/>
      <c r="B276" s="1"/>
      <c r="C276" s="121" t="s">
        <v>58</v>
      </c>
      <c r="D276" s="122"/>
      <c r="E276" s="122"/>
      <c r="F276" s="122"/>
      <c r="G276" s="123"/>
      <c r="H276" s="23">
        <f>SUM(H275:H275)</f>
        <v>60.319999999999993</v>
      </c>
    </row>
    <row r="277" spans="1:8">
      <c r="A277" s="1"/>
      <c r="B277" s="1"/>
      <c r="C277" s="121" t="s">
        <v>59</v>
      </c>
      <c r="D277" s="122"/>
      <c r="E277" s="122"/>
      <c r="F277" s="122"/>
      <c r="G277" s="123"/>
      <c r="H277" s="23">
        <f>H276/10.75</f>
        <v>5.6111627906976738</v>
      </c>
    </row>
    <row r="278" spans="1:8">
      <c r="A278" s="1"/>
      <c r="B278" s="7"/>
      <c r="C278" s="122" t="s">
        <v>84</v>
      </c>
      <c r="D278" s="122"/>
      <c r="E278" s="122"/>
      <c r="F278" s="122"/>
      <c r="G278" s="122"/>
      <c r="H278" s="35">
        <f>H277*1.1</f>
        <v>6.1722790697674412</v>
      </c>
    </row>
    <row r="279" spans="1:8" ht="117" customHeight="1">
      <c r="A279" s="2" t="s">
        <v>13</v>
      </c>
      <c r="B279" s="113" t="str">
        <f>REH!B36</f>
        <v>Providing and laying 3/4" thick full width Prepolished Marble slab for Vanities / Shelves / Treads/Window Cills , having Uniform texture (Spotless) with adhesive bond over 3/4" thick (1:2) cement sand mortor i/c the cost of matching sealer complete in all respects as approved and directed by the Engineer Incharge.i) China Verona</v>
      </c>
      <c r="C279" s="114"/>
      <c r="D279" s="114"/>
      <c r="E279" s="114"/>
      <c r="F279" s="114"/>
      <c r="G279" s="114"/>
      <c r="H279" s="115"/>
    </row>
    <row r="280" spans="1:8" s="4" customFormat="1">
      <c r="A280" s="116" t="s">
        <v>7</v>
      </c>
      <c r="B280" s="118" t="s">
        <v>0</v>
      </c>
      <c r="C280" s="118" t="s">
        <v>1</v>
      </c>
      <c r="D280" s="118" t="s">
        <v>15</v>
      </c>
      <c r="E280" s="120" t="s">
        <v>8</v>
      </c>
      <c r="F280" s="120"/>
      <c r="G280" s="120"/>
      <c r="H280" s="118" t="s">
        <v>2</v>
      </c>
    </row>
    <row r="281" spans="1:8" s="4" customFormat="1">
      <c r="A281" s="117"/>
      <c r="B281" s="119"/>
      <c r="C281" s="119"/>
      <c r="D281" s="119"/>
      <c r="E281" s="3" t="s">
        <v>9</v>
      </c>
      <c r="F281" s="3" t="s">
        <v>10</v>
      </c>
      <c r="G281" s="3" t="s">
        <v>11</v>
      </c>
      <c r="H281" s="119"/>
    </row>
    <row r="282" spans="1:8">
      <c r="A282" s="1"/>
      <c r="B282" s="1" t="s">
        <v>95</v>
      </c>
      <c r="C282" s="1" t="s">
        <v>70</v>
      </c>
      <c r="D282" s="1">
        <v>4</v>
      </c>
      <c r="E282" s="1">
        <v>26</v>
      </c>
      <c r="F282" s="1">
        <v>1</v>
      </c>
      <c r="G282" s="1"/>
      <c r="H282" s="23">
        <f>F282*E282*D282</f>
        <v>104</v>
      </c>
    </row>
    <row r="283" spans="1:8">
      <c r="A283" s="1"/>
      <c r="B283" s="1"/>
      <c r="C283" s="121" t="s">
        <v>58</v>
      </c>
      <c r="D283" s="122"/>
      <c r="E283" s="122"/>
      <c r="F283" s="122"/>
      <c r="G283" s="123"/>
      <c r="H283" s="23">
        <f>SUM(H282:H282)</f>
        <v>104</v>
      </c>
    </row>
    <row r="284" spans="1:8">
      <c r="A284" s="1"/>
      <c r="B284" s="1"/>
      <c r="C284" s="121" t="s">
        <v>59</v>
      </c>
      <c r="D284" s="122"/>
      <c r="E284" s="122"/>
      <c r="F284" s="122"/>
      <c r="G284" s="123"/>
      <c r="H284" s="23">
        <f>H283/10.75</f>
        <v>9.6744186046511622</v>
      </c>
    </row>
    <row r="285" spans="1:8">
      <c r="A285" s="1"/>
      <c r="B285" s="7"/>
      <c r="C285" s="122" t="s">
        <v>84</v>
      </c>
      <c r="D285" s="122"/>
      <c r="E285" s="122"/>
      <c r="F285" s="122"/>
      <c r="G285" s="122"/>
      <c r="H285" s="35">
        <f>H284*1.1</f>
        <v>10.641860465116279</v>
      </c>
    </row>
    <row r="286" spans="1:8" ht="117" customHeight="1">
      <c r="A286" s="2" t="s">
        <v>13</v>
      </c>
      <c r="B286" s="113" t="str">
        <f>REH!B44</f>
        <v>Making and fixing 1" (25 mm) thick kail or chir wooden green board with frame.</v>
      </c>
      <c r="C286" s="114"/>
      <c r="D286" s="114"/>
      <c r="E286" s="114"/>
      <c r="F286" s="114"/>
      <c r="G286" s="114"/>
      <c r="H286" s="115"/>
    </row>
    <row r="287" spans="1:8" s="4" customFormat="1">
      <c r="A287" s="116" t="s">
        <v>7</v>
      </c>
      <c r="B287" s="118" t="s">
        <v>0</v>
      </c>
      <c r="C287" s="118" t="s">
        <v>1</v>
      </c>
      <c r="D287" s="118" t="s">
        <v>15</v>
      </c>
      <c r="E287" s="120" t="s">
        <v>8</v>
      </c>
      <c r="F287" s="120"/>
      <c r="G287" s="120"/>
      <c r="H287" s="118" t="s">
        <v>2</v>
      </c>
    </row>
    <row r="288" spans="1:8" s="4" customFormat="1">
      <c r="A288" s="117"/>
      <c r="B288" s="119"/>
      <c r="C288" s="119"/>
      <c r="D288" s="119"/>
      <c r="E288" s="3" t="s">
        <v>9</v>
      </c>
      <c r="F288" s="3" t="s">
        <v>10</v>
      </c>
      <c r="G288" s="3" t="s">
        <v>11</v>
      </c>
      <c r="H288" s="119"/>
    </row>
    <row r="289" spans="1:8">
      <c r="A289" s="1"/>
      <c r="B289" s="1" t="s">
        <v>95</v>
      </c>
      <c r="C289" s="1" t="s">
        <v>70</v>
      </c>
      <c r="D289" s="1">
        <v>2</v>
      </c>
      <c r="E289" s="1">
        <v>8</v>
      </c>
      <c r="F289" s="1">
        <v>4</v>
      </c>
      <c r="G289" s="1"/>
      <c r="H289" s="23">
        <f>F289*E289*D289</f>
        <v>64</v>
      </c>
    </row>
    <row r="290" spans="1:8">
      <c r="A290" s="1"/>
      <c r="B290" s="1"/>
      <c r="C290" s="121" t="s">
        <v>58</v>
      </c>
      <c r="D290" s="122"/>
      <c r="E290" s="122"/>
      <c r="F290" s="122"/>
      <c r="G290" s="123"/>
      <c r="H290" s="23">
        <f>SUM(H289:H289)</f>
        <v>64</v>
      </c>
    </row>
    <row r="291" spans="1:8">
      <c r="A291" s="1"/>
      <c r="B291" s="1"/>
      <c r="C291" s="121" t="s">
        <v>59</v>
      </c>
      <c r="D291" s="122"/>
      <c r="E291" s="122"/>
      <c r="F291" s="122"/>
      <c r="G291" s="123"/>
      <c r="H291" s="23">
        <f>H290/10.75</f>
        <v>5.9534883720930232</v>
      </c>
    </row>
    <row r="292" spans="1:8">
      <c r="A292" s="1"/>
      <c r="B292" s="7"/>
      <c r="C292" s="122" t="s">
        <v>84</v>
      </c>
      <c r="D292" s="122"/>
      <c r="E292" s="122"/>
      <c r="F292" s="122"/>
      <c r="G292" s="122"/>
      <c r="H292" s="35">
        <f>H291*1.1</f>
        <v>6.5488372093023264</v>
      </c>
    </row>
  </sheetData>
  <mergeCells count="311">
    <mergeCell ref="A3:H3"/>
    <mergeCell ref="A1:H1"/>
    <mergeCell ref="A2:H2"/>
    <mergeCell ref="C77:G77"/>
    <mergeCell ref="C78:G78"/>
    <mergeCell ref="C79:G79"/>
    <mergeCell ref="E69:G69"/>
    <mergeCell ref="E76:G76"/>
    <mergeCell ref="D67:D68"/>
    <mergeCell ref="E67:G67"/>
    <mergeCell ref="H67:H68"/>
    <mergeCell ref="C70:G70"/>
    <mergeCell ref="C71:G71"/>
    <mergeCell ref="C72:G72"/>
    <mergeCell ref="B73:H73"/>
    <mergeCell ref="A74:A75"/>
    <mergeCell ref="B74:B75"/>
    <mergeCell ref="C74:C75"/>
    <mergeCell ref="D74:D75"/>
    <mergeCell ref="E74:G74"/>
    <mergeCell ref="H74:H75"/>
    <mergeCell ref="B16:H16"/>
    <mergeCell ref="A17:A18"/>
    <mergeCell ref="B17:B18"/>
    <mergeCell ref="C17:C18"/>
    <mergeCell ref="D17:D18"/>
    <mergeCell ref="E17:G17"/>
    <mergeCell ref="H17:H18"/>
    <mergeCell ref="C21:G21"/>
    <mergeCell ref="C22:G22"/>
    <mergeCell ref="C23:G23"/>
    <mergeCell ref="B36:B37"/>
    <mergeCell ref="C36:C37"/>
    <mergeCell ref="D36:D37"/>
    <mergeCell ref="E36:G36"/>
    <mergeCell ref="H36:H37"/>
    <mergeCell ref="B35:H35"/>
    <mergeCell ref="B24:H24"/>
    <mergeCell ref="C283:G283"/>
    <mergeCell ref="C284:G284"/>
    <mergeCell ref="C285:G285"/>
    <mergeCell ref="B250:H250"/>
    <mergeCell ref="A251:A252"/>
    <mergeCell ref="B251:B252"/>
    <mergeCell ref="C251:C252"/>
    <mergeCell ref="D251:D252"/>
    <mergeCell ref="E251:G251"/>
    <mergeCell ref="H251:H252"/>
    <mergeCell ref="C255:G255"/>
    <mergeCell ref="C256:G256"/>
    <mergeCell ref="C257:G257"/>
    <mergeCell ref="C276:G276"/>
    <mergeCell ref="C277:G277"/>
    <mergeCell ref="C278:G278"/>
    <mergeCell ref="B279:H279"/>
    <mergeCell ref="A280:A281"/>
    <mergeCell ref="B280:B281"/>
    <mergeCell ref="C280:C281"/>
    <mergeCell ref="D280:D281"/>
    <mergeCell ref="E280:G280"/>
    <mergeCell ref="H280:H281"/>
    <mergeCell ref="C269:G269"/>
    <mergeCell ref="C290:G290"/>
    <mergeCell ref="C291:G291"/>
    <mergeCell ref="C292:G292"/>
    <mergeCell ref="B286:H286"/>
    <mergeCell ref="A287:A288"/>
    <mergeCell ref="B287:B288"/>
    <mergeCell ref="C287:C288"/>
    <mergeCell ref="D287:D288"/>
    <mergeCell ref="E287:G287"/>
    <mergeCell ref="H287:H288"/>
    <mergeCell ref="C270:G270"/>
    <mergeCell ref="C271:G271"/>
    <mergeCell ref="B272:H272"/>
    <mergeCell ref="A273:A274"/>
    <mergeCell ref="B273:B274"/>
    <mergeCell ref="C273:C274"/>
    <mergeCell ref="D273:D274"/>
    <mergeCell ref="E273:G273"/>
    <mergeCell ref="H273:H274"/>
    <mergeCell ref="B265:H265"/>
    <mergeCell ref="A266:A267"/>
    <mergeCell ref="B266:B267"/>
    <mergeCell ref="C266:C267"/>
    <mergeCell ref="D266:D267"/>
    <mergeCell ref="E266:G266"/>
    <mergeCell ref="H266:H267"/>
    <mergeCell ref="C262:G262"/>
    <mergeCell ref="C263:G263"/>
    <mergeCell ref="C264:G264"/>
    <mergeCell ref="C230:G230"/>
    <mergeCell ref="C231:G231"/>
    <mergeCell ref="C232:G232"/>
    <mergeCell ref="C218:G218"/>
    <mergeCell ref="B219:H219"/>
    <mergeCell ref="A220:A221"/>
    <mergeCell ref="B220:B221"/>
    <mergeCell ref="C220:C221"/>
    <mergeCell ref="A259:A260"/>
    <mergeCell ref="B259:B260"/>
    <mergeCell ref="C259:C260"/>
    <mergeCell ref="D259:D260"/>
    <mergeCell ref="E259:G259"/>
    <mergeCell ref="H259:H260"/>
    <mergeCell ref="B242:H242"/>
    <mergeCell ref="A243:A244"/>
    <mergeCell ref="B243:B244"/>
    <mergeCell ref="C243:C244"/>
    <mergeCell ref="D243:D244"/>
    <mergeCell ref="E243:G243"/>
    <mergeCell ref="H243:H244"/>
    <mergeCell ref="C247:G247"/>
    <mergeCell ref="C248:G248"/>
    <mergeCell ref="C249:G249"/>
    <mergeCell ref="C239:G239"/>
    <mergeCell ref="C240:G240"/>
    <mergeCell ref="C241:G241"/>
    <mergeCell ref="B258:H258"/>
    <mergeCell ref="B233:H233"/>
    <mergeCell ref="A234:A235"/>
    <mergeCell ref="B234:B235"/>
    <mergeCell ref="C234:C235"/>
    <mergeCell ref="D234:D235"/>
    <mergeCell ref="E234:G234"/>
    <mergeCell ref="H234:H235"/>
    <mergeCell ref="D220:D221"/>
    <mergeCell ref="E220:G220"/>
    <mergeCell ref="H220:H221"/>
    <mergeCell ref="C216:G216"/>
    <mergeCell ref="C217:G217"/>
    <mergeCell ref="C223:G223"/>
    <mergeCell ref="C224:G224"/>
    <mergeCell ref="C225:G225"/>
    <mergeCell ref="B226:H226"/>
    <mergeCell ref="A227:A228"/>
    <mergeCell ref="B227:B228"/>
    <mergeCell ref="C227:C228"/>
    <mergeCell ref="D227:D228"/>
    <mergeCell ref="E227:G227"/>
    <mergeCell ref="H227:H228"/>
    <mergeCell ref="C15:G15"/>
    <mergeCell ref="C34:G34"/>
    <mergeCell ref="C49:G49"/>
    <mergeCell ref="C99:G99"/>
    <mergeCell ref="C112:G112"/>
    <mergeCell ref="C58:C59"/>
    <mergeCell ref="D58:D59"/>
    <mergeCell ref="E58:G58"/>
    <mergeCell ref="C63:G63"/>
    <mergeCell ref="C64:G64"/>
    <mergeCell ref="C65:G65"/>
    <mergeCell ref="B80:H80"/>
    <mergeCell ref="B81:B82"/>
    <mergeCell ref="C81:C82"/>
    <mergeCell ref="D81:D82"/>
    <mergeCell ref="E81:G81"/>
    <mergeCell ref="C32:G32"/>
    <mergeCell ref="C33:G33"/>
    <mergeCell ref="B87:H87"/>
    <mergeCell ref="C56:G56"/>
    <mergeCell ref="B57:H57"/>
    <mergeCell ref="E195:G195"/>
    <mergeCell ref="C178:G178"/>
    <mergeCell ref="C179:G179"/>
    <mergeCell ref="C180:G180"/>
    <mergeCell ref="C193:G193"/>
    <mergeCell ref="B181:H181"/>
    <mergeCell ref="C169:G169"/>
    <mergeCell ref="B165:H165"/>
    <mergeCell ref="C147:G147"/>
    <mergeCell ref="C148:G148"/>
    <mergeCell ref="D151:D152"/>
    <mergeCell ref="E151:G151"/>
    <mergeCell ref="H151:H152"/>
    <mergeCell ref="D114:D115"/>
    <mergeCell ref="E114:G114"/>
    <mergeCell ref="H114:H115"/>
    <mergeCell ref="C84:G84"/>
    <mergeCell ref="C85:G85"/>
    <mergeCell ref="B195:B196"/>
    <mergeCell ref="C195:C196"/>
    <mergeCell ref="D195:D196"/>
    <mergeCell ref="B206:H206"/>
    <mergeCell ref="A207:A208"/>
    <mergeCell ref="B207:B208"/>
    <mergeCell ref="C207:C208"/>
    <mergeCell ref="D207:D208"/>
    <mergeCell ref="E207:G207"/>
    <mergeCell ref="H207:H208"/>
    <mergeCell ref="H195:H196"/>
    <mergeCell ref="B203:F204"/>
    <mergeCell ref="C205:G205"/>
    <mergeCell ref="A195:A196"/>
    <mergeCell ref="A182:A183"/>
    <mergeCell ref="B182:B183"/>
    <mergeCell ref="C182:C183"/>
    <mergeCell ref="D182:D183"/>
    <mergeCell ref="E182:G182"/>
    <mergeCell ref="H182:H183"/>
    <mergeCell ref="B191:F192"/>
    <mergeCell ref="B194:H194"/>
    <mergeCell ref="C170:G170"/>
    <mergeCell ref="B172:H172"/>
    <mergeCell ref="A173:A174"/>
    <mergeCell ref="B173:B174"/>
    <mergeCell ref="C173:C174"/>
    <mergeCell ref="D173:D174"/>
    <mergeCell ref="E173:G173"/>
    <mergeCell ref="H173:H174"/>
    <mergeCell ref="C171:G171"/>
    <mergeCell ref="A166:A167"/>
    <mergeCell ref="B166:B167"/>
    <mergeCell ref="C166:C167"/>
    <mergeCell ref="D166:D167"/>
    <mergeCell ref="E166:G166"/>
    <mergeCell ref="H166:H167"/>
    <mergeCell ref="C149:G149"/>
    <mergeCell ref="C156:G156"/>
    <mergeCell ref="C164:G164"/>
    <mergeCell ref="C162:G162"/>
    <mergeCell ref="C163:G163"/>
    <mergeCell ref="C154:G154"/>
    <mergeCell ref="C155:G155"/>
    <mergeCell ref="B157:H157"/>
    <mergeCell ref="A158:A159"/>
    <mergeCell ref="B158:B159"/>
    <mergeCell ref="C158:C159"/>
    <mergeCell ref="D158:D159"/>
    <mergeCell ref="E158:G158"/>
    <mergeCell ref="H158:H159"/>
    <mergeCell ref="B150:H150"/>
    <mergeCell ref="A151:A152"/>
    <mergeCell ref="B151:B152"/>
    <mergeCell ref="C151:C152"/>
    <mergeCell ref="B66:H66"/>
    <mergeCell ref="A67:A68"/>
    <mergeCell ref="B67:B68"/>
    <mergeCell ref="C67:C68"/>
    <mergeCell ref="B142:H142"/>
    <mergeCell ref="A143:A144"/>
    <mergeCell ref="B143:B144"/>
    <mergeCell ref="C143:C144"/>
    <mergeCell ref="D143:D144"/>
    <mergeCell ref="E143:G143"/>
    <mergeCell ref="H143:H144"/>
    <mergeCell ref="C125:G125"/>
    <mergeCell ref="C141:G141"/>
    <mergeCell ref="B139:F140"/>
    <mergeCell ref="H128:H129"/>
    <mergeCell ref="B127:H127"/>
    <mergeCell ref="A128:A129"/>
    <mergeCell ref="D128:D129"/>
    <mergeCell ref="C86:G86"/>
    <mergeCell ref="A114:A115"/>
    <mergeCell ref="B114:B115"/>
    <mergeCell ref="C114:C115"/>
    <mergeCell ref="C97:G97"/>
    <mergeCell ref="C98:G98"/>
    <mergeCell ref="A25:A26"/>
    <mergeCell ref="B25:B26"/>
    <mergeCell ref="C25:C26"/>
    <mergeCell ref="D25:D26"/>
    <mergeCell ref="E25:G25"/>
    <mergeCell ref="H25:H26"/>
    <mergeCell ref="A58:A59"/>
    <mergeCell ref="B58:B59"/>
    <mergeCell ref="B50:H50"/>
    <mergeCell ref="A51:A52"/>
    <mergeCell ref="B51:B52"/>
    <mergeCell ref="C51:C52"/>
    <mergeCell ref="D51:D52"/>
    <mergeCell ref="E51:G51"/>
    <mergeCell ref="H51:H52"/>
    <mergeCell ref="C54:G54"/>
    <mergeCell ref="C55:G55"/>
    <mergeCell ref="H58:H59"/>
    <mergeCell ref="A36:A37"/>
    <mergeCell ref="A101:A102"/>
    <mergeCell ref="B101:B102"/>
    <mergeCell ref="C101:C102"/>
    <mergeCell ref="D101:D102"/>
    <mergeCell ref="E101:G101"/>
    <mergeCell ref="H101:H102"/>
    <mergeCell ref="C110:G110"/>
    <mergeCell ref="C111:G111"/>
    <mergeCell ref="B113:H113"/>
    <mergeCell ref="A81:A82"/>
    <mergeCell ref="H81:H82"/>
    <mergeCell ref="E128:G128"/>
    <mergeCell ref="B128:B129"/>
    <mergeCell ref="C128:C129"/>
    <mergeCell ref="B4:H4"/>
    <mergeCell ref="A5:A6"/>
    <mergeCell ref="B5:B6"/>
    <mergeCell ref="C5:C6"/>
    <mergeCell ref="D5:D6"/>
    <mergeCell ref="E5:G5"/>
    <mergeCell ref="H5:H6"/>
    <mergeCell ref="C13:G13"/>
    <mergeCell ref="C14:G14"/>
    <mergeCell ref="C47:G47"/>
    <mergeCell ref="C48:G48"/>
    <mergeCell ref="A88:A89"/>
    <mergeCell ref="B88:B89"/>
    <mergeCell ref="C88:C89"/>
    <mergeCell ref="D88:D89"/>
    <mergeCell ref="E88:G88"/>
    <mergeCell ref="H88:H89"/>
    <mergeCell ref="B123:F124"/>
    <mergeCell ref="B100:H100"/>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dimension ref="A1:F12"/>
  <sheetViews>
    <sheetView workbookViewId="0">
      <selection activeCell="E19" sqref="E19"/>
    </sheetView>
  </sheetViews>
  <sheetFormatPr defaultRowHeight="14.4"/>
  <cols>
    <col min="1" max="1" width="8" customWidth="1"/>
    <col min="2" max="2" width="36.6640625" customWidth="1"/>
    <col min="3" max="3" width="9.109375" style="4"/>
    <col min="4" max="4" width="10" style="4" bestFit="1" customWidth="1"/>
    <col min="5" max="5" width="13.33203125" style="4" bestFit="1" customWidth="1"/>
    <col min="6" max="6" width="19.6640625" style="4" bestFit="1" customWidth="1"/>
  </cols>
  <sheetData>
    <row r="1" spans="1:6" ht="33" customHeight="1">
      <c r="A1" s="107" t="s">
        <v>5</v>
      </c>
      <c r="B1" s="107"/>
      <c r="C1" s="107"/>
      <c r="D1" s="107"/>
      <c r="E1" s="107"/>
      <c r="F1" s="107"/>
    </row>
    <row r="2" spans="1:6" ht="24.75" customHeight="1">
      <c r="A2" s="108" t="s">
        <v>6</v>
      </c>
      <c r="B2" s="108"/>
      <c r="C2" s="108"/>
      <c r="D2" s="108"/>
      <c r="E2" s="108"/>
      <c r="F2" s="108"/>
    </row>
    <row r="3" spans="1:6" ht="24.75" customHeight="1">
      <c r="A3" s="142" t="s">
        <v>185</v>
      </c>
      <c r="B3" s="142"/>
      <c r="C3" s="142"/>
      <c r="D3" s="142"/>
      <c r="E3" s="142"/>
      <c r="F3" s="142"/>
    </row>
    <row r="4" spans="1:6" s="4" customFormat="1" ht="29.25" customHeight="1">
      <c r="A4" s="18" t="s">
        <v>103</v>
      </c>
      <c r="B4" s="14" t="s">
        <v>0</v>
      </c>
      <c r="C4" s="14" t="s">
        <v>1</v>
      </c>
      <c r="D4" s="14" t="s">
        <v>2</v>
      </c>
      <c r="E4" s="18" t="s">
        <v>3</v>
      </c>
      <c r="F4" s="18" t="s">
        <v>4</v>
      </c>
    </row>
    <row r="5" spans="1:6" s="4" customFormat="1" ht="29.25" customHeight="1">
      <c r="A5" s="16"/>
      <c r="B5" s="11" t="s">
        <v>35</v>
      </c>
      <c r="C5" s="12"/>
      <c r="D5" s="12"/>
      <c r="E5" s="43"/>
      <c r="F5" s="17"/>
    </row>
    <row r="6" spans="1:6" ht="30" customHeight="1">
      <c r="A6" s="27" t="s">
        <v>107</v>
      </c>
      <c r="B6" s="47" t="s">
        <v>36</v>
      </c>
      <c r="C6" s="3"/>
      <c r="D6" s="3"/>
      <c r="E6" s="47"/>
      <c r="F6" s="25">
        <f t="shared" ref="F6:F7" si="0">E6*D6</f>
        <v>0</v>
      </c>
    </row>
    <row r="7" spans="1:6" ht="30" customHeight="1">
      <c r="A7" s="27"/>
      <c r="B7" s="48" t="s">
        <v>211</v>
      </c>
      <c r="C7" s="3" t="s">
        <v>26</v>
      </c>
      <c r="D7" s="3">
        <f>1000/10.75</f>
        <v>93.023255813953483</v>
      </c>
      <c r="E7" s="20">
        <v>1291.6500000000001</v>
      </c>
      <c r="F7" s="25">
        <f t="shared" si="0"/>
        <v>120153.48837209302</v>
      </c>
    </row>
    <row r="8" spans="1:6" ht="57.6">
      <c r="A8" s="27" t="s">
        <v>108</v>
      </c>
      <c r="B8" s="27" t="s">
        <v>88</v>
      </c>
      <c r="C8" s="27"/>
      <c r="D8" s="27"/>
      <c r="E8" s="27"/>
      <c r="F8" s="25"/>
    </row>
    <row r="9" spans="1:6">
      <c r="A9" s="27" t="s">
        <v>109</v>
      </c>
      <c r="B9" s="27" t="s">
        <v>87</v>
      </c>
      <c r="C9" s="3" t="s">
        <v>25</v>
      </c>
      <c r="D9" s="25">
        <f>'extern m.shet'!H10</f>
        <v>7.7859569648924127</v>
      </c>
      <c r="E9" s="3">
        <v>10965.15</v>
      </c>
      <c r="F9" s="25">
        <f>E9*D9</f>
        <v>85374.186013590035</v>
      </c>
    </row>
    <row r="10" spans="1:6" ht="57.6">
      <c r="A10" s="27"/>
      <c r="B10" s="6" t="s">
        <v>216</v>
      </c>
      <c r="C10" s="3" t="s">
        <v>204</v>
      </c>
      <c r="D10" s="25">
        <f>1000/3.281</f>
        <v>304.7851264858275</v>
      </c>
      <c r="E10" s="3">
        <v>116.95</v>
      </c>
      <c r="F10" s="25">
        <f>E10*D10</f>
        <v>35644.620542517529</v>
      </c>
    </row>
    <row r="11" spans="1:6">
      <c r="A11" s="1"/>
      <c r="B11" s="1"/>
      <c r="C11" s="3"/>
      <c r="D11" s="3"/>
      <c r="E11" s="3"/>
      <c r="F11" s="3"/>
    </row>
    <row r="12" spans="1:6">
      <c r="A12" s="1"/>
      <c r="B12" s="109" t="s">
        <v>176</v>
      </c>
      <c r="C12" s="109"/>
      <c r="D12" s="109"/>
      <c r="E12" s="109"/>
      <c r="F12" s="42">
        <f>SUM(F6:F11)</f>
        <v>241172.2949282006</v>
      </c>
    </row>
  </sheetData>
  <mergeCells count="4">
    <mergeCell ref="A1:F1"/>
    <mergeCell ref="A2:F2"/>
    <mergeCell ref="A3:F3"/>
    <mergeCell ref="B12:E12"/>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dimension ref="A1:H10"/>
  <sheetViews>
    <sheetView workbookViewId="0">
      <selection activeCell="J95" sqref="J95"/>
    </sheetView>
  </sheetViews>
  <sheetFormatPr defaultRowHeight="14.4"/>
  <cols>
    <col min="1" max="1" width="5.44140625" bestFit="1" customWidth="1"/>
    <col min="2" max="2" width="22.5546875" customWidth="1"/>
    <col min="8" max="8" width="10" bestFit="1" customWidth="1"/>
  </cols>
  <sheetData>
    <row r="1" spans="1:8">
      <c r="A1" s="132" t="s">
        <v>5</v>
      </c>
      <c r="B1" s="132"/>
      <c r="C1" s="132"/>
      <c r="D1" s="132"/>
      <c r="E1" s="132"/>
      <c r="F1" s="132"/>
      <c r="G1" s="132"/>
      <c r="H1" s="132"/>
    </row>
    <row r="2" spans="1:8">
      <c r="A2" s="132" t="s">
        <v>6</v>
      </c>
      <c r="B2" s="132"/>
      <c r="C2" s="132"/>
      <c r="D2" s="132"/>
      <c r="E2" s="132"/>
      <c r="F2" s="132"/>
      <c r="G2" s="132"/>
      <c r="H2" s="132"/>
    </row>
    <row r="3" spans="1:8">
      <c r="A3" s="131" t="s">
        <v>209</v>
      </c>
      <c r="B3" s="131"/>
      <c r="C3" s="131"/>
      <c r="D3" s="131"/>
      <c r="E3" s="131"/>
      <c r="F3" s="131"/>
      <c r="G3" s="131"/>
      <c r="H3" s="131"/>
    </row>
    <row r="4" spans="1:8" ht="64.5" customHeight="1">
      <c r="A4" s="2" t="s">
        <v>13</v>
      </c>
      <c r="B4" s="113" t="str">
        <f>REH!B9</f>
        <v>:(i) Ratio 1: 4: 8</v>
      </c>
      <c r="C4" s="114"/>
      <c r="D4" s="114"/>
      <c r="E4" s="114"/>
      <c r="F4" s="114"/>
      <c r="G4" s="114"/>
      <c r="H4" s="115"/>
    </row>
    <row r="5" spans="1:8" s="4" customFormat="1">
      <c r="A5" s="116" t="s">
        <v>7</v>
      </c>
      <c r="B5" s="118" t="s">
        <v>0</v>
      </c>
      <c r="C5" s="118" t="s">
        <v>1</v>
      </c>
      <c r="D5" s="118" t="s">
        <v>15</v>
      </c>
      <c r="E5" s="120" t="s">
        <v>8</v>
      </c>
      <c r="F5" s="120"/>
      <c r="G5" s="120"/>
      <c r="H5" s="118" t="s">
        <v>2</v>
      </c>
    </row>
    <row r="6" spans="1:8" s="4" customFormat="1">
      <c r="A6" s="117"/>
      <c r="B6" s="119"/>
      <c r="C6" s="119"/>
      <c r="D6" s="119"/>
      <c r="E6" s="3" t="s">
        <v>9</v>
      </c>
      <c r="F6" s="3" t="s">
        <v>10</v>
      </c>
      <c r="G6" s="3" t="s">
        <v>11</v>
      </c>
      <c r="H6" s="119"/>
    </row>
    <row r="7" spans="1:8">
      <c r="A7" s="1"/>
      <c r="B7" s="1" t="s">
        <v>210</v>
      </c>
      <c r="C7" s="1" t="s">
        <v>16</v>
      </c>
      <c r="D7" s="1">
        <v>1</v>
      </c>
      <c r="E7" s="1">
        <v>1000</v>
      </c>
      <c r="F7" s="1">
        <v>1</v>
      </c>
      <c r="G7" s="1">
        <v>0.25</v>
      </c>
      <c r="H7" s="23">
        <f t="shared" ref="H7" si="0">G7*F7*E7*D7</f>
        <v>250</v>
      </c>
    </row>
    <row r="8" spans="1:8">
      <c r="A8" s="1"/>
      <c r="B8" s="1"/>
      <c r="C8" s="121" t="s">
        <v>58</v>
      </c>
      <c r="D8" s="122"/>
      <c r="E8" s="122"/>
      <c r="F8" s="122"/>
      <c r="G8" s="123"/>
      <c r="H8" s="23">
        <f>SUM(H7:H7)</f>
        <v>250</v>
      </c>
    </row>
    <row r="9" spans="1:8">
      <c r="A9" s="1"/>
      <c r="B9" s="1"/>
      <c r="C9" s="121" t="s">
        <v>59</v>
      </c>
      <c r="D9" s="122"/>
      <c r="E9" s="122"/>
      <c r="F9" s="122"/>
      <c r="G9" s="123"/>
      <c r="H9" s="23">
        <f>H8/35.32</f>
        <v>7.0781426953567381</v>
      </c>
    </row>
    <row r="10" spans="1:8">
      <c r="A10" s="1"/>
      <c r="B10" s="7"/>
      <c r="C10" s="122" t="s">
        <v>84</v>
      </c>
      <c r="D10" s="122"/>
      <c r="E10" s="122"/>
      <c r="F10" s="122"/>
      <c r="G10" s="122"/>
      <c r="H10" s="35">
        <f>H9*1.1</f>
        <v>7.7859569648924127</v>
      </c>
    </row>
  </sheetData>
  <mergeCells count="13">
    <mergeCell ref="A1:H1"/>
    <mergeCell ref="A2:H2"/>
    <mergeCell ref="A3:H3"/>
    <mergeCell ref="C8:G8"/>
    <mergeCell ref="C9:G9"/>
    <mergeCell ref="C10:G10"/>
    <mergeCell ref="B4:H4"/>
    <mergeCell ref="A5:A6"/>
    <mergeCell ref="B5:B6"/>
    <mergeCell ref="C5:C6"/>
    <mergeCell ref="D5:D6"/>
    <mergeCell ref="E5:G5"/>
    <mergeCell ref="H5:H6"/>
  </mergeCells>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F48"/>
  <sheetViews>
    <sheetView topLeftCell="A37" workbookViewId="0">
      <selection activeCell="D6" sqref="D6:F46"/>
    </sheetView>
  </sheetViews>
  <sheetFormatPr defaultRowHeight="14.4"/>
  <cols>
    <col min="1" max="1" width="8" customWidth="1"/>
    <col min="2" max="2" width="36.6640625" customWidth="1"/>
    <col min="3" max="3" width="9.109375" style="4"/>
    <col min="4" max="4" width="10" style="4" bestFit="1" customWidth="1"/>
    <col min="5" max="5" width="13.33203125" style="4" bestFit="1" customWidth="1"/>
    <col min="6" max="6" width="19.6640625" style="4" bestFit="1" customWidth="1"/>
  </cols>
  <sheetData>
    <row r="1" spans="1:6" ht="33" customHeight="1">
      <c r="A1" s="107" t="s">
        <v>5</v>
      </c>
      <c r="B1" s="107"/>
      <c r="C1" s="107"/>
      <c r="D1" s="107"/>
      <c r="E1" s="107"/>
      <c r="F1" s="107"/>
    </row>
    <row r="2" spans="1:6" ht="24.75" customHeight="1">
      <c r="A2" s="108" t="s">
        <v>6</v>
      </c>
      <c r="B2" s="108"/>
      <c r="C2" s="108"/>
      <c r="D2" s="108"/>
      <c r="E2" s="108"/>
      <c r="F2" s="108"/>
    </row>
    <row r="3" spans="1:6" ht="24.75" customHeight="1">
      <c r="A3" s="142" t="s">
        <v>178</v>
      </c>
      <c r="B3" s="142"/>
      <c r="C3" s="142"/>
      <c r="D3" s="142"/>
      <c r="E3" s="142"/>
      <c r="F3" s="142"/>
    </row>
    <row r="4" spans="1:6" s="4" customFormat="1" ht="29.25" customHeight="1">
      <c r="A4" s="18" t="s">
        <v>103</v>
      </c>
      <c r="B4" s="14" t="s">
        <v>0</v>
      </c>
      <c r="C4" s="14" t="s">
        <v>1</v>
      </c>
      <c r="D4" s="14" t="s">
        <v>2</v>
      </c>
      <c r="E4" s="18" t="s">
        <v>3</v>
      </c>
      <c r="F4" s="18" t="s">
        <v>4</v>
      </c>
    </row>
    <row r="5" spans="1:6" s="4" customFormat="1" ht="29.25" customHeight="1">
      <c r="A5" s="16"/>
      <c r="B5" s="11" t="s">
        <v>35</v>
      </c>
      <c r="C5" s="12"/>
      <c r="D5" s="12"/>
      <c r="E5" s="43"/>
      <c r="F5" s="17"/>
    </row>
    <row r="6" spans="1:6" ht="100.8">
      <c r="A6" s="38" t="s">
        <v>104</v>
      </c>
      <c r="B6" s="37" t="s">
        <v>33</v>
      </c>
      <c r="C6" s="15" t="s">
        <v>25</v>
      </c>
      <c r="D6" s="24">
        <f>'m.sheet (2)'!H12</f>
        <v>10.277463193657985</v>
      </c>
      <c r="E6" s="24">
        <v>333.5</v>
      </c>
      <c r="F6" s="24">
        <f>E6*D6</f>
        <v>3427.533975084938</v>
      </c>
    </row>
    <row r="7" spans="1:6" ht="30" customHeight="1">
      <c r="A7" s="38" t="s">
        <v>105</v>
      </c>
      <c r="B7" s="27" t="s">
        <v>34</v>
      </c>
      <c r="C7" s="3" t="s">
        <v>25</v>
      </c>
      <c r="D7" s="24">
        <f>D6</f>
        <v>10.277463193657985</v>
      </c>
      <c r="E7" s="25">
        <v>160.55000000000001</v>
      </c>
      <c r="F7" s="24">
        <f>E7*D7</f>
        <v>1650.0467157417895</v>
      </c>
    </row>
    <row r="8" spans="1:6" ht="30" customHeight="1">
      <c r="A8" s="38" t="s">
        <v>106</v>
      </c>
      <c r="B8" s="18" t="s">
        <v>32</v>
      </c>
      <c r="C8" s="14" t="s">
        <v>25</v>
      </c>
      <c r="D8" s="24">
        <f>D7</f>
        <v>10.277463193657985</v>
      </c>
      <c r="E8" s="25">
        <v>230.5</v>
      </c>
      <c r="F8" s="24">
        <f>E8*D8</f>
        <v>2368.9552661381654</v>
      </c>
    </row>
    <row r="9" spans="1:6" ht="30" customHeight="1">
      <c r="A9" s="38" t="s">
        <v>107</v>
      </c>
      <c r="B9" s="8" t="s">
        <v>36</v>
      </c>
      <c r="C9" s="12"/>
      <c r="D9" s="12"/>
      <c r="E9" s="13"/>
      <c r="F9" s="24">
        <f t="shared" ref="F9:F19" si="0">E9*D9</f>
        <v>0</v>
      </c>
    </row>
    <row r="10" spans="1:6" ht="57.6">
      <c r="A10" s="38" t="s">
        <v>108</v>
      </c>
      <c r="B10" s="27" t="s">
        <v>88</v>
      </c>
      <c r="C10" s="27"/>
      <c r="D10" s="27"/>
      <c r="E10" s="27"/>
      <c r="F10" s="24"/>
    </row>
    <row r="11" spans="1:6">
      <c r="A11" s="38" t="s">
        <v>109</v>
      </c>
      <c r="B11" s="27" t="s">
        <v>87</v>
      </c>
      <c r="C11" s="3" t="s">
        <v>25</v>
      </c>
      <c r="D11" s="25">
        <f>'m.sheet (2)'!H36</f>
        <v>0.86330690826727063</v>
      </c>
      <c r="E11" s="3">
        <v>10965.15</v>
      </c>
      <c r="F11" s="24">
        <f t="shared" si="0"/>
        <v>9466.289745186863</v>
      </c>
    </row>
    <row r="12" spans="1:6">
      <c r="A12" s="38" t="s">
        <v>110</v>
      </c>
      <c r="B12" s="3" t="s">
        <v>90</v>
      </c>
      <c r="C12" s="3" t="s">
        <v>25</v>
      </c>
      <c r="D12" s="25">
        <f>'m.sheet (2)'!H43</f>
        <v>0.74745186862967172</v>
      </c>
      <c r="E12" s="28">
        <v>12452.85</v>
      </c>
      <c r="F12" s="24">
        <f t="shared" si="0"/>
        <v>9307.9060022650083</v>
      </c>
    </row>
    <row r="13" spans="1:6">
      <c r="A13" s="38" t="s">
        <v>111</v>
      </c>
      <c r="B13" s="3" t="s">
        <v>89</v>
      </c>
      <c r="C13" s="3" t="s">
        <v>25</v>
      </c>
      <c r="D13" s="25">
        <f>'m.sheet (2)'!H51</f>
        <v>1.4014722536806343</v>
      </c>
      <c r="E13" s="28">
        <v>14494.9</v>
      </c>
      <c r="F13" s="24">
        <f t="shared" si="0"/>
        <v>20314.200169875425</v>
      </c>
    </row>
    <row r="14" spans="1:6">
      <c r="A14" s="38" t="s">
        <v>112</v>
      </c>
      <c r="B14" s="3" t="s">
        <v>92</v>
      </c>
      <c r="C14" s="3" t="s">
        <v>25</v>
      </c>
      <c r="D14" s="25">
        <f>'m.sheet (2)'!H64</f>
        <v>1.9620611551528881</v>
      </c>
      <c r="E14" s="28">
        <v>4478.8</v>
      </c>
      <c r="F14" s="24">
        <f t="shared" si="0"/>
        <v>8787.6795016987562</v>
      </c>
    </row>
    <row r="15" spans="1:6" ht="223.5" customHeight="1">
      <c r="A15" s="38" t="s">
        <v>113</v>
      </c>
      <c r="B15" s="27" t="s">
        <v>39</v>
      </c>
      <c r="C15" s="27"/>
      <c r="D15" s="27"/>
      <c r="E15" s="27"/>
      <c r="F15" s="24"/>
    </row>
    <row r="16" spans="1:6" ht="115.2">
      <c r="A16" s="38" t="s">
        <v>114</v>
      </c>
      <c r="B16" s="27" t="s">
        <v>37</v>
      </c>
      <c r="C16" s="3" t="s">
        <v>25</v>
      </c>
      <c r="D16" s="25">
        <f>'m.sheet (2)'!H72</f>
        <v>1.5416194790486977</v>
      </c>
      <c r="E16" s="3">
        <v>17857.8</v>
      </c>
      <c r="F16" s="24">
        <f t="shared" si="0"/>
        <v>27529.932332955832</v>
      </c>
    </row>
    <row r="17" spans="1:6" ht="86.4">
      <c r="A17" s="38" t="s">
        <v>115</v>
      </c>
      <c r="B17" s="27" t="s">
        <v>38</v>
      </c>
      <c r="C17" s="3" t="s">
        <v>25</v>
      </c>
      <c r="D17" s="25">
        <f>'m.sheet (2)'!H83</f>
        <v>1.5727633069082674</v>
      </c>
      <c r="E17" s="3">
        <v>22659.55</v>
      </c>
      <c r="F17" s="24">
        <f t="shared" si="0"/>
        <v>35638.10879105323</v>
      </c>
    </row>
    <row r="18" spans="1:6" ht="120" customHeight="1">
      <c r="A18" s="38" t="s">
        <v>116</v>
      </c>
      <c r="B18" s="27" t="s">
        <v>44</v>
      </c>
      <c r="C18" s="27"/>
      <c r="D18" s="27"/>
      <c r="E18" s="27"/>
      <c r="F18" s="24">
        <f t="shared" si="0"/>
        <v>0</v>
      </c>
    </row>
    <row r="19" spans="1:6">
      <c r="A19" s="38" t="s">
        <v>117</v>
      </c>
      <c r="B19" s="3" t="s">
        <v>45</v>
      </c>
      <c r="C19" s="3" t="s">
        <v>51</v>
      </c>
      <c r="D19" s="25">
        <v>12</v>
      </c>
      <c r="E19" s="28">
        <v>34702.15</v>
      </c>
      <c r="F19" s="24">
        <f t="shared" si="0"/>
        <v>416425.80000000005</v>
      </c>
    </row>
    <row r="20" spans="1:6">
      <c r="A20" s="38" t="s">
        <v>118</v>
      </c>
      <c r="B20" s="21" t="s">
        <v>40</v>
      </c>
      <c r="C20" s="12"/>
      <c r="D20" s="12"/>
      <c r="E20" s="12"/>
      <c r="F20" s="26"/>
    </row>
    <row r="21" spans="1:6" ht="28.8">
      <c r="A21" s="38" t="s">
        <v>119</v>
      </c>
      <c r="B21" s="27" t="s">
        <v>41</v>
      </c>
      <c r="C21" s="3" t="s">
        <v>25</v>
      </c>
      <c r="D21" s="25">
        <f>'m.sheet (2)'!H91</f>
        <v>2.7328708946772369</v>
      </c>
      <c r="E21" s="29">
        <v>12051.65</v>
      </c>
      <c r="F21" s="3">
        <f>E21*D21</f>
        <v>32935.60351783692</v>
      </c>
    </row>
    <row r="22" spans="1:6" ht="30" customHeight="1">
      <c r="A22" s="38" t="s">
        <v>120</v>
      </c>
      <c r="B22" s="19" t="str">
        <f>m.sheet!B127</f>
        <v>Pacca brick work in ground floor cement, sand mortar:- Ratio 1:4</v>
      </c>
      <c r="C22" s="30" t="s">
        <v>25</v>
      </c>
      <c r="D22" s="31">
        <f>'m.sheet (2)'!H104</f>
        <v>3.5854331823329559</v>
      </c>
      <c r="E22" s="32">
        <v>13038.15</v>
      </c>
      <c r="F22" s="25">
        <f>E22*D22</f>
        <v>46747.415646234425</v>
      </c>
    </row>
    <row r="23" spans="1:6" ht="30" customHeight="1">
      <c r="A23" s="38" t="s">
        <v>121</v>
      </c>
      <c r="B23" s="21" t="s">
        <v>42</v>
      </c>
      <c r="C23" s="12"/>
      <c r="D23" s="33"/>
      <c r="E23" s="34"/>
      <c r="F23" s="25">
        <f t="shared" ref="F23:F35" si="1">E23*D23</f>
        <v>0</v>
      </c>
    </row>
    <row r="24" spans="1:6" ht="30" customHeight="1">
      <c r="A24" s="38" t="s">
        <v>122</v>
      </c>
      <c r="B24" s="38" t="s">
        <v>27</v>
      </c>
      <c r="C24" s="15" t="s">
        <v>26</v>
      </c>
      <c r="D24" s="24">
        <f>'m.sheet (2)'!H112</f>
        <v>20.465116279069772</v>
      </c>
      <c r="E24" s="3">
        <v>422.75</v>
      </c>
      <c r="F24" s="25">
        <f t="shared" si="1"/>
        <v>8651.6279069767461</v>
      </c>
    </row>
    <row r="25" spans="1:6" ht="30" customHeight="1">
      <c r="A25" s="38" t="s">
        <v>123</v>
      </c>
      <c r="B25" s="27" t="s">
        <v>28</v>
      </c>
      <c r="C25" s="3" t="s">
        <v>26</v>
      </c>
      <c r="D25" s="25">
        <f>'m.sheet (2)'!H119</f>
        <v>20.465116279069772</v>
      </c>
      <c r="E25" s="4">
        <v>565.25</v>
      </c>
      <c r="F25" s="25">
        <f t="shared" si="1"/>
        <v>11567.906976744189</v>
      </c>
    </row>
    <row r="26" spans="1:6" ht="30" customHeight="1">
      <c r="A26" s="38" t="s">
        <v>124</v>
      </c>
      <c r="B26" s="27" t="s">
        <v>29</v>
      </c>
      <c r="C26" s="14" t="s">
        <v>26</v>
      </c>
      <c r="D26" s="36">
        <f>'m.sheet (2)'!H127</f>
        <v>2.5581395348837215</v>
      </c>
      <c r="E26" s="14">
        <v>472.4</v>
      </c>
      <c r="F26" s="25">
        <f t="shared" si="1"/>
        <v>1208.4651162790699</v>
      </c>
    </row>
    <row r="27" spans="1:6" ht="57.6">
      <c r="A27" s="38" t="s">
        <v>125</v>
      </c>
      <c r="B27" s="37" t="s">
        <v>52</v>
      </c>
      <c r="C27" s="3" t="s">
        <v>26</v>
      </c>
      <c r="D27" s="25">
        <f>D26+D25+D24</f>
        <v>43.488372093023266</v>
      </c>
      <c r="E27" s="3">
        <v>51.2</v>
      </c>
      <c r="F27" s="25">
        <f t="shared" si="1"/>
        <v>2226.6046511627915</v>
      </c>
    </row>
    <row r="28" spans="1:6">
      <c r="A28" s="38" t="s">
        <v>126</v>
      </c>
      <c r="B28" s="3" t="s">
        <v>53</v>
      </c>
      <c r="C28" s="3" t="s">
        <v>26</v>
      </c>
      <c r="D28" s="25">
        <f>D27</f>
        <v>43.488372093023266</v>
      </c>
      <c r="E28" s="3">
        <v>179.25</v>
      </c>
      <c r="F28" s="25">
        <f t="shared" si="1"/>
        <v>7795.2906976744207</v>
      </c>
    </row>
    <row r="29" spans="1:6" ht="30" customHeight="1">
      <c r="A29" s="38" t="s">
        <v>127</v>
      </c>
      <c r="B29" s="21" t="s">
        <v>43</v>
      </c>
      <c r="C29" s="12"/>
      <c r="D29" s="12"/>
      <c r="E29" s="12"/>
      <c r="F29" s="25">
        <f t="shared" si="1"/>
        <v>0</v>
      </c>
    </row>
    <row r="30" spans="1:6" ht="72">
      <c r="A30" s="38" t="s">
        <v>128</v>
      </c>
      <c r="B30" s="38" t="s">
        <v>30</v>
      </c>
      <c r="C30" s="15" t="s">
        <v>26</v>
      </c>
      <c r="D30" s="24">
        <f>'m.sheet (2)'!H151</f>
        <v>3.0697674418604652</v>
      </c>
      <c r="E30" s="15">
        <v>864.85</v>
      </c>
      <c r="F30" s="25">
        <f t="shared" si="1"/>
        <v>2654.8883720930235</v>
      </c>
    </row>
    <row r="31" spans="1:6" ht="72">
      <c r="A31" s="38" t="s">
        <v>129</v>
      </c>
      <c r="B31" s="27" t="s">
        <v>31</v>
      </c>
      <c r="C31" s="3" t="s">
        <v>26</v>
      </c>
      <c r="D31" s="25">
        <f>'m.sheet (2)'!H159</f>
        <v>20.465116279069772</v>
      </c>
      <c r="E31" s="3">
        <v>909.95</v>
      </c>
      <c r="F31" s="25">
        <f t="shared" si="1"/>
        <v>18622.232558139538</v>
      </c>
    </row>
    <row r="32" spans="1:6" ht="30" customHeight="1">
      <c r="A32" s="38" t="s">
        <v>130</v>
      </c>
      <c r="B32" s="22" t="s">
        <v>47</v>
      </c>
      <c r="C32" s="3"/>
      <c r="D32" s="3"/>
      <c r="E32" s="3"/>
      <c r="F32" s="25">
        <f t="shared" si="1"/>
        <v>0</v>
      </c>
    </row>
    <row r="33" spans="1:6" ht="149.25" customHeight="1">
      <c r="A33" s="38" t="s">
        <v>131</v>
      </c>
      <c r="B33" s="37" t="s">
        <v>48</v>
      </c>
      <c r="C33" s="3" t="s">
        <v>26</v>
      </c>
      <c r="D33" s="25">
        <f>'m.sheet (2)'!H134</f>
        <v>2.5581395348837215</v>
      </c>
      <c r="E33" s="3">
        <v>2063.65</v>
      </c>
      <c r="F33" s="25">
        <f t="shared" si="1"/>
        <v>5279.1046511627919</v>
      </c>
    </row>
    <row r="34" spans="1:6" ht="30" customHeight="1">
      <c r="A34" s="38" t="s">
        <v>132</v>
      </c>
      <c r="B34" s="3" t="s">
        <v>49</v>
      </c>
      <c r="C34" s="3" t="s">
        <v>50</v>
      </c>
      <c r="D34" s="3">
        <v>1</v>
      </c>
      <c r="E34" s="3">
        <v>997.2</v>
      </c>
      <c r="F34" s="25">
        <f t="shared" si="1"/>
        <v>997.2</v>
      </c>
    </row>
    <row r="35" spans="1:6" ht="15.6">
      <c r="A35" s="38" t="s">
        <v>133</v>
      </c>
      <c r="B35" s="39" t="s">
        <v>68</v>
      </c>
      <c r="C35" s="3"/>
      <c r="D35" s="3"/>
      <c r="E35" s="28"/>
      <c r="F35" s="25">
        <f t="shared" si="1"/>
        <v>0</v>
      </c>
    </row>
    <row r="36" spans="1:6" ht="144">
      <c r="A36" s="38" t="s">
        <v>134</v>
      </c>
      <c r="B36" s="27" t="s">
        <v>67</v>
      </c>
      <c r="C36" s="3" t="s">
        <v>26</v>
      </c>
      <c r="D36" s="25">
        <f>'m.sheet (2)'!H28</f>
        <v>6.7534883720930239</v>
      </c>
      <c r="E36" s="4">
        <v>128.80000000000001</v>
      </c>
      <c r="F36" s="25">
        <f>E36*D36</f>
        <v>869.84930232558156</v>
      </c>
    </row>
    <row r="37" spans="1:6" ht="30" customHeight="1">
      <c r="A37" s="38" t="s">
        <v>135</v>
      </c>
      <c r="B37" s="44" t="s">
        <v>97</v>
      </c>
      <c r="C37" s="3"/>
      <c r="D37" s="3"/>
      <c r="E37" s="3"/>
      <c r="F37" s="25">
        <f t="shared" ref="F37:F46" si="2">E37*D37</f>
        <v>0</v>
      </c>
    </row>
    <row r="38" spans="1:6" ht="144">
      <c r="A38" s="38" t="s">
        <v>136</v>
      </c>
      <c r="B38" s="27" t="str">
        <f>'m.sheet (2)'!B168:H168</f>
        <v>Providing and laying superb quality Ceramic tile floors of Masterbrand of specified size,Glossy/Matt/Texture of approved Color andShade as per approved design with adhesive bond, over 3/4" thick(1;2) cement sand plaster i/c the cost of sealer for finishing the jointsi/c cutting grinding complete in all respects and as approved anddirected by the Engineer Incharge. iii) 6"x6"</v>
      </c>
      <c r="C38" s="3" t="s">
        <v>26</v>
      </c>
      <c r="D38" s="25">
        <f>'m.sheet (2)'!H174</f>
        <v>2.5581395348837215</v>
      </c>
      <c r="E38" s="28">
        <v>2725.9</v>
      </c>
      <c r="F38" s="25">
        <f t="shared" si="2"/>
        <v>6973.2325581395362</v>
      </c>
    </row>
    <row r="39" spans="1:6" ht="129.6">
      <c r="A39" s="38" t="s">
        <v>137</v>
      </c>
      <c r="B39" s="37" t="str">
        <f>'m.sheet (2)'!B175:H175</f>
        <v>Providing and laying superb quality Ceramic tiles dado of Masterbrand of specified size,Glossy/Matt/Texture skirting/dado of approvedColor and Shade with adhesive bond over 1/2"thick (1:2) cementplaster i/c the cost of sealer for finishing the joints i/c cutting grindingcomplete in all respects as approved and directed by the EngineerIncharge. iii) 6"x6"</v>
      </c>
      <c r="C39" s="3" t="s">
        <v>26</v>
      </c>
      <c r="D39" s="25">
        <f>'m.sheet (2)'!H181</f>
        <v>10.232558139534886</v>
      </c>
      <c r="E39" s="28">
        <v>3531</v>
      </c>
      <c r="F39" s="25">
        <f t="shared" si="2"/>
        <v>36131.162790697679</v>
      </c>
    </row>
    <row r="40" spans="1:6" ht="28.8">
      <c r="A40" s="38" t="s">
        <v>138</v>
      </c>
      <c r="B40" s="5" t="s">
        <v>101</v>
      </c>
      <c r="C40" s="3" t="s">
        <v>25</v>
      </c>
      <c r="D40" s="25">
        <f>'m.sheet (2)'!H20</f>
        <v>3.7372593431483581</v>
      </c>
      <c r="E40">
        <v>954.05</v>
      </c>
      <c r="F40" s="25">
        <f t="shared" si="2"/>
        <v>3565.5322763306908</v>
      </c>
    </row>
    <row r="41" spans="1:6" ht="30" customHeight="1">
      <c r="A41" s="38" t="s">
        <v>139</v>
      </c>
      <c r="B41" s="39" t="s">
        <v>96</v>
      </c>
      <c r="C41" s="3"/>
      <c r="D41" s="25"/>
      <c r="E41" s="3"/>
      <c r="F41" s="25"/>
    </row>
    <row r="42" spans="1:6" ht="111.75" customHeight="1">
      <c r="A42" s="38" t="s">
        <v>140</v>
      </c>
      <c r="B42" s="27" t="s">
        <v>79</v>
      </c>
      <c r="C42" s="3" t="s">
        <v>26</v>
      </c>
      <c r="D42" s="25">
        <f>m.sheet!H232</f>
        <v>12.279069767441861</v>
      </c>
      <c r="E42" s="28">
        <v>3821.6</v>
      </c>
      <c r="F42" s="25">
        <f t="shared" si="2"/>
        <v>46925.693023255815</v>
      </c>
    </row>
    <row r="43" spans="1:6" ht="158.4">
      <c r="A43" s="38" t="s">
        <v>141</v>
      </c>
      <c r="B43" s="27" t="s">
        <v>83</v>
      </c>
      <c r="C43" s="3" t="s">
        <v>26</v>
      </c>
      <c r="D43" s="25">
        <f>m.sheet!H241</f>
        <v>15.860465116279071</v>
      </c>
      <c r="E43" s="28">
        <v>5496.2</v>
      </c>
      <c r="F43" s="25">
        <f t="shared" si="2"/>
        <v>87172.288372093026</v>
      </c>
    </row>
    <row r="44" spans="1:6" ht="248.25" customHeight="1">
      <c r="A44" s="38" t="s">
        <v>142</v>
      </c>
      <c r="B44" s="27" t="s">
        <v>80</v>
      </c>
      <c r="C44" s="3" t="s">
        <v>26</v>
      </c>
      <c r="D44" s="25">
        <f>m.sheet!H257</f>
        <v>11.972093023255814</v>
      </c>
      <c r="E44" s="28">
        <v>12613.65</v>
      </c>
      <c r="F44" s="25">
        <f t="shared" si="2"/>
        <v>151011.7911627907</v>
      </c>
    </row>
    <row r="45" spans="1:6" ht="100.8">
      <c r="A45" s="38" t="s">
        <v>143</v>
      </c>
      <c r="B45" s="27" t="s">
        <v>81</v>
      </c>
      <c r="C45" s="3" t="s">
        <v>26</v>
      </c>
      <c r="D45" s="25">
        <f>m.sheet!H249</f>
        <v>11.972093023255814</v>
      </c>
      <c r="E45" s="28">
        <v>14870.3</v>
      </c>
      <c r="F45" s="25">
        <f t="shared" si="2"/>
        <v>178028.61488372093</v>
      </c>
    </row>
    <row r="46" spans="1:6" ht="172.8">
      <c r="A46" s="38" t="s">
        <v>144</v>
      </c>
      <c r="B46" s="6" t="s">
        <v>184</v>
      </c>
      <c r="C46" s="3" t="s">
        <v>26</v>
      </c>
      <c r="D46" s="25">
        <f>'m.sheet (2)'!H220</f>
        <v>2.4302325581395352</v>
      </c>
      <c r="E46" s="45">
        <v>23622.75</v>
      </c>
      <c r="F46" s="25">
        <f t="shared" si="2"/>
        <v>57408.776162790702</v>
      </c>
    </row>
    <row r="47" spans="1:6">
      <c r="A47" s="1"/>
      <c r="B47" s="1"/>
      <c r="C47" s="3"/>
      <c r="D47" s="3"/>
      <c r="E47" s="3"/>
      <c r="F47" s="3"/>
    </row>
    <row r="48" spans="1:6">
      <c r="A48" s="1"/>
      <c r="B48" s="109" t="s">
        <v>176</v>
      </c>
      <c r="C48" s="109"/>
      <c r="D48" s="109"/>
      <c r="E48" s="109"/>
      <c r="F48" s="42">
        <f>SUM(F6:F47)</f>
        <v>1241689.7331264482</v>
      </c>
    </row>
  </sheetData>
  <mergeCells count="4">
    <mergeCell ref="A1:F1"/>
    <mergeCell ref="A2:F2"/>
    <mergeCell ref="B48:E48"/>
    <mergeCell ref="A3:F3"/>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dimension ref="A1:F26"/>
  <sheetViews>
    <sheetView topLeftCell="A21" workbookViewId="0">
      <selection activeCell="F27" sqref="A6:F27"/>
    </sheetView>
  </sheetViews>
  <sheetFormatPr defaultRowHeight="14.4"/>
  <cols>
    <col min="2" max="2" width="36.33203125" customWidth="1"/>
  </cols>
  <sheetData>
    <row r="1" spans="1:6" ht="33" customHeight="1">
      <c r="A1" s="133" t="s">
        <v>5</v>
      </c>
      <c r="B1" s="133"/>
      <c r="C1" s="133"/>
      <c r="D1" s="133"/>
      <c r="E1" s="133"/>
      <c r="F1" s="133"/>
    </row>
    <row r="2" spans="1:6" ht="24.75" customHeight="1">
      <c r="A2" s="134" t="s">
        <v>6</v>
      </c>
      <c r="B2" s="134"/>
      <c r="C2" s="134"/>
      <c r="D2" s="134"/>
      <c r="E2" s="134"/>
      <c r="F2" s="134"/>
    </row>
    <row r="3" spans="1:6" ht="24.75" customHeight="1">
      <c r="A3" s="135" t="s">
        <v>187</v>
      </c>
      <c r="B3" s="136"/>
      <c r="C3" s="136"/>
      <c r="D3" s="136"/>
      <c r="E3" s="136"/>
      <c r="F3" s="137"/>
    </row>
    <row r="4" spans="1:6" s="4" customFormat="1" ht="29.25" customHeight="1">
      <c r="A4" s="27" t="s">
        <v>103</v>
      </c>
      <c r="B4" s="3" t="s">
        <v>0</v>
      </c>
      <c r="C4" s="3" t="s">
        <v>1</v>
      </c>
      <c r="D4" s="3" t="s">
        <v>2</v>
      </c>
      <c r="E4" s="27" t="s">
        <v>3</v>
      </c>
      <c r="F4" s="27" t="s">
        <v>4</v>
      </c>
    </row>
    <row r="5" spans="1:6" s="4" customFormat="1" ht="29.25" customHeight="1">
      <c r="A5" s="27"/>
      <c r="B5" s="41" t="s">
        <v>35</v>
      </c>
      <c r="C5" s="3"/>
      <c r="D5" s="3"/>
      <c r="E5" s="27"/>
      <c r="F5" s="27"/>
    </row>
    <row r="6" spans="1:6" ht="43.2">
      <c r="A6" s="1"/>
      <c r="B6" s="5" t="s">
        <v>186</v>
      </c>
      <c r="C6" s="1" t="s">
        <v>50</v>
      </c>
      <c r="D6" s="1">
        <v>1</v>
      </c>
      <c r="E6" s="20">
        <v>3609.65</v>
      </c>
      <c r="F6" s="1">
        <f>E6*D6</f>
        <v>3609.65</v>
      </c>
    </row>
    <row r="7" spans="1:6" ht="72">
      <c r="A7" s="1"/>
      <c r="B7" s="5" t="s">
        <v>188</v>
      </c>
      <c r="C7" s="1" t="s">
        <v>50</v>
      </c>
      <c r="D7" s="1">
        <v>1</v>
      </c>
      <c r="E7" s="20">
        <v>9573.9</v>
      </c>
      <c r="F7" s="1">
        <f t="shared" ref="F7:F25" si="0">E7*D7</f>
        <v>9573.9</v>
      </c>
    </row>
    <row r="8" spans="1:6" ht="115.2">
      <c r="A8" s="1"/>
      <c r="B8" s="5" t="s">
        <v>189</v>
      </c>
      <c r="C8" s="1"/>
      <c r="D8" s="1"/>
      <c r="E8" s="1"/>
      <c r="F8" s="1">
        <f t="shared" si="0"/>
        <v>0</v>
      </c>
    </row>
    <row r="9" spans="1:6">
      <c r="A9" s="1"/>
      <c r="B9" s="1" t="s">
        <v>190</v>
      </c>
      <c r="C9" s="1" t="s">
        <v>50</v>
      </c>
      <c r="D9" s="1">
        <f>'m.sheet e'!H42</f>
        <v>1</v>
      </c>
      <c r="E9" s="20">
        <v>2173.5500000000002</v>
      </c>
      <c r="F9" s="1">
        <f t="shared" si="0"/>
        <v>2173.5500000000002</v>
      </c>
    </row>
    <row r="10" spans="1:6">
      <c r="A10" s="1"/>
      <c r="B10" s="1" t="s">
        <v>191</v>
      </c>
      <c r="C10" s="1" t="s">
        <v>50</v>
      </c>
      <c r="D10" s="1">
        <f>'m.sheet e'!H55</f>
        <v>1</v>
      </c>
      <c r="E10" s="20">
        <v>1813.55</v>
      </c>
      <c r="F10" s="1">
        <f t="shared" si="0"/>
        <v>1813.55</v>
      </c>
    </row>
    <row r="11" spans="1:6">
      <c r="A11" s="1"/>
      <c r="B11" s="1" t="s">
        <v>192</v>
      </c>
      <c r="C11" s="1" t="s">
        <v>50</v>
      </c>
      <c r="D11" s="1">
        <v>1</v>
      </c>
      <c r="E11" s="20">
        <v>2293.5500000000002</v>
      </c>
      <c r="F11" s="1">
        <f t="shared" si="0"/>
        <v>2293.5500000000002</v>
      </c>
    </row>
    <row r="12" spans="1:6">
      <c r="A12" s="1"/>
      <c r="B12" s="1" t="s">
        <v>193</v>
      </c>
      <c r="C12" s="1" t="s">
        <v>160</v>
      </c>
      <c r="D12" s="1">
        <v>1</v>
      </c>
      <c r="E12" s="1">
        <v>673.55</v>
      </c>
      <c r="F12" s="1">
        <f t="shared" si="0"/>
        <v>673.55</v>
      </c>
    </row>
    <row r="13" spans="1:6" ht="129.6">
      <c r="A13" s="1"/>
      <c r="B13" s="5" t="s">
        <v>194</v>
      </c>
      <c r="C13" s="1" t="s">
        <v>195</v>
      </c>
      <c r="D13" s="1">
        <v>15</v>
      </c>
      <c r="E13" s="1">
        <v>37.450000000000003</v>
      </c>
      <c r="F13" s="1">
        <f t="shared" si="0"/>
        <v>561.75</v>
      </c>
    </row>
    <row r="14" spans="1:6" ht="100.8">
      <c r="A14" s="1"/>
      <c r="B14" s="5" t="s">
        <v>196</v>
      </c>
      <c r="C14" s="1" t="s">
        <v>50</v>
      </c>
      <c r="D14" s="1">
        <v>1</v>
      </c>
      <c r="E14" s="20">
        <v>2550.6999999999998</v>
      </c>
      <c r="F14" s="1">
        <f t="shared" si="0"/>
        <v>2550.6999999999998</v>
      </c>
    </row>
    <row r="15" spans="1:6" ht="43.2">
      <c r="A15" s="1"/>
      <c r="B15" s="5" t="s">
        <v>197</v>
      </c>
      <c r="C15" s="1" t="s">
        <v>50</v>
      </c>
      <c r="D15" s="1">
        <f>'m.sheet e'!H68</f>
        <v>1</v>
      </c>
      <c r="E15" s="20">
        <v>3445.15</v>
      </c>
      <c r="F15" s="1">
        <f t="shared" si="0"/>
        <v>3445.15</v>
      </c>
    </row>
    <row r="16" spans="1:6" ht="86.4">
      <c r="A16" s="1"/>
      <c r="B16" s="5" t="s">
        <v>198</v>
      </c>
      <c r="C16" s="1" t="s">
        <v>199</v>
      </c>
      <c r="D16" s="1">
        <v>1</v>
      </c>
      <c r="E16" s="20">
        <v>21240.6</v>
      </c>
      <c r="F16" s="1">
        <f t="shared" si="0"/>
        <v>21240.6</v>
      </c>
    </row>
    <row r="17" spans="1:6" ht="57.6">
      <c r="A17" s="1"/>
      <c r="B17" s="5" t="s">
        <v>200</v>
      </c>
      <c r="C17" s="1"/>
      <c r="D17" s="1">
        <v>1</v>
      </c>
      <c r="E17" s="1">
        <v>582.25</v>
      </c>
      <c r="F17" s="1">
        <f t="shared" si="0"/>
        <v>582.25</v>
      </c>
    </row>
    <row r="18" spans="1:6">
      <c r="A18" s="1"/>
      <c r="B18" s="1" t="s">
        <v>201</v>
      </c>
      <c r="C18" s="1" t="s">
        <v>204</v>
      </c>
      <c r="D18" s="1">
        <v>5</v>
      </c>
      <c r="E18" s="20">
        <v>1200.25</v>
      </c>
      <c r="F18" s="1">
        <f t="shared" si="0"/>
        <v>6001.25</v>
      </c>
    </row>
    <row r="19" spans="1:6">
      <c r="A19" s="1"/>
      <c r="B19" s="1" t="s">
        <v>202</v>
      </c>
      <c r="C19" s="1" t="s">
        <v>204</v>
      </c>
      <c r="D19" s="1">
        <v>5</v>
      </c>
      <c r="E19" s="20">
        <v>1799.6</v>
      </c>
      <c r="F19" s="1">
        <f t="shared" si="0"/>
        <v>8998</v>
      </c>
    </row>
    <row r="20" spans="1:6">
      <c r="A20" s="1"/>
      <c r="B20" s="5" t="s">
        <v>203</v>
      </c>
      <c r="C20" s="1" t="s">
        <v>204</v>
      </c>
      <c r="D20" s="1">
        <v>10</v>
      </c>
      <c r="E20" s="20">
        <v>3439.8</v>
      </c>
      <c r="F20" s="1">
        <f t="shared" si="0"/>
        <v>34398</v>
      </c>
    </row>
    <row r="21" spans="1:6" ht="100.8">
      <c r="A21" s="1"/>
      <c r="B21" s="5" t="s">
        <v>205</v>
      </c>
      <c r="C21" s="1"/>
      <c r="D21" s="1"/>
      <c r="E21" s="1"/>
      <c r="F21" s="1">
        <f t="shared" si="0"/>
        <v>0</v>
      </c>
    </row>
    <row r="22" spans="1:6">
      <c r="A22" s="1"/>
      <c r="B22" s="1" t="s">
        <v>206</v>
      </c>
      <c r="C22" s="1"/>
      <c r="D22" s="1"/>
      <c r="E22" s="1"/>
      <c r="F22" s="1">
        <f t="shared" si="0"/>
        <v>0</v>
      </c>
    </row>
    <row r="23" spans="1:6">
      <c r="A23" s="1"/>
      <c r="B23" s="1" t="s">
        <v>207</v>
      </c>
      <c r="C23" s="1" t="s">
        <v>174</v>
      </c>
      <c r="D23" s="1">
        <v>10</v>
      </c>
      <c r="E23" s="1">
        <v>159.65</v>
      </c>
      <c r="F23" s="1">
        <f t="shared" si="0"/>
        <v>1596.5</v>
      </c>
    </row>
    <row r="24" spans="1:6">
      <c r="A24" s="1"/>
      <c r="B24" s="1" t="s">
        <v>208</v>
      </c>
      <c r="C24" s="1" t="s">
        <v>174</v>
      </c>
      <c r="D24" s="1">
        <v>20</v>
      </c>
      <c r="E24" s="1">
        <v>257.25</v>
      </c>
      <c r="F24" s="1">
        <f t="shared" si="0"/>
        <v>5145</v>
      </c>
    </row>
    <row r="25" spans="1:6" ht="86.4">
      <c r="A25" s="1" t="s">
        <v>213</v>
      </c>
      <c r="B25" s="6" t="s">
        <v>212</v>
      </c>
      <c r="C25" s="1" t="s">
        <v>50</v>
      </c>
      <c r="D25" s="1">
        <v>1</v>
      </c>
      <c r="E25" s="1">
        <v>25300</v>
      </c>
      <c r="F25" s="1">
        <f t="shared" si="0"/>
        <v>25300</v>
      </c>
    </row>
    <row r="26" spans="1:6">
      <c r="A26" s="1"/>
      <c r="B26" s="46" t="s">
        <v>175</v>
      </c>
      <c r="C26" s="46"/>
      <c r="D26" s="46"/>
      <c r="E26" s="46"/>
      <c r="F26" s="46">
        <f>SUM(F6:F25)</f>
        <v>129956.95</v>
      </c>
    </row>
  </sheetData>
  <mergeCells count="3">
    <mergeCell ref="A1:F1"/>
    <mergeCell ref="A2:F2"/>
    <mergeCell ref="A3:F3"/>
  </mergeCells>
  <pageMargins left="0.7" right="0.7" top="0.75" bottom="0.75" header="0.3" footer="0.3"/>
  <pageSetup paperSize="0" orientation="portrait" horizontalDpi="0" verticalDpi="0" copies="0" r:id="rId1"/>
</worksheet>
</file>

<file path=xl/worksheets/sheet17.xml><?xml version="1.0" encoding="utf-8"?>
<worksheet xmlns="http://schemas.openxmlformats.org/spreadsheetml/2006/main" xmlns:r="http://schemas.openxmlformats.org/officeDocument/2006/relationships">
  <dimension ref="A1:F23"/>
  <sheetViews>
    <sheetView workbookViewId="0">
      <selection activeCell="D7" sqref="D7"/>
    </sheetView>
  </sheetViews>
  <sheetFormatPr defaultRowHeight="14.4"/>
  <cols>
    <col min="2" max="2" width="36.33203125" customWidth="1"/>
  </cols>
  <sheetData>
    <row r="1" spans="1:6" ht="33" customHeight="1">
      <c r="A1" s="133" t="s">
        <v>5</v>
      </c>
      <c r="B1" s="133"/>
      <c r="C1" s="133"/>
      <c r="D1" s="133"/>
      <c r="E1" s="133"/>
      <c r="F1" s="133"/>
    </row>
    <row r="2" spans="1:6" ht="24.75" customHeight="1">
      <c r="A2" s="134" t="s">
        <v>6</v>
      </c>
      <c r="B2" s="134"/>
      <c r="C2" s="134"/>
      <c r="D2" s="134"/>
      <c r="E2" s="134"/>
      <c r="F2" s="134"/>
    </row>
    <row r="3" spans="1:6" ht="24.75" customHeight="1">
      <c r="A3" s="135" t="s">
        <v>177</v>
      </c>
      <c r="B3" s="136"/>
      <c r="C3" s="136"/>
      <c r="D3" s="136"/>
      <c r="E3" s="136"/>
      <c r="F3" s="137"/>
    </row>
    <row r="4" spans="1:6" s="4" customFormat="1" ht="29.25" customHeight="1">
      <c r="A4" s="27" t="s">
        <v>103</v>
      </c>
      <c r="B4" s="3" t="s">
        <v>0</v>
      </c>
      <c r="C4" s="3" t="s">
        <v>1</v>
      </c>
      <c r="D4" s="3" t="s">
        <v>2</v>
      </c>
      <c r="E4" s="27" t="s">
        <v>3</v>
      </c>
      <c r="F4" s="27" t="s">
        <v>4</v>
      </c>
    </row>
    <row r="5" spans="1:6" s="4" customFormat="1" ht="29.25" customHeight="1">
      <c r="A5" s="27"/>
      <c r="B5" s="41" t="s">
        <v>35</v>
      </c>
      <c r="C5" s="3"/>
      <c r="D5" s="3"/>
      <c r="E5" s="27"/>
      <c r="F5" s="27"/>
    </row>
    <row r="6" spans="1:6" ht="72">
      <c r="A6" s="1"/>
      <c r="B6" s="5" t="s">
        <v>145</v>
      </c>
      <c r="C6" s="1" t="s">
        <v>50</v>
      </c>
      <c r="D6" s="1">
        <v>1</v>
      </c>
      <c r="E6" s="20">
        <v>1890.35</v>
      </c>
      <c r="F6" s="1">
        <f>E6*D6</f>
        <v>1890.35</v>
      </c>
    </row>
    <row r="7" spans="1:6" ht="144">
      <c r="A7" s="1"/>
      <c r="B7" s="5" t="s">
        <v>151</v>
      </c>
      <c r="C7" s="1"/>
      <c r="D7" s="1"/>
      <c r="E7" s="1"/>
      <c r="F7" s="1">
        <f t="shared" ref="F7:F22" si="0">E7*D7</f>
        <v>0</v>
      </c>
    </row>
    <row r="8" spans="1:6">
      <c r="A8" s="1"/>
      <c r="B8" s="1" t="s">
        <v>152</v>
      </c>
      <c r="C8" s="1" t="s">
        <v>50</v>
      </c>
      <c r="D8" s="1">
        <v>1</v>
      </c>
      <c r="E8" s="20">
        <v>1546.35</v>
      </c>
      <c r="F8" s="1">
        <f t="shared" si="0"/>
        <v>1546.35</v>
      </c>
    </row>
    <row r="9" spans="1:6" ht="158.4">
      <c r="A9" s="1"/>
      <c r="B9" s="5" t="s">
        <v>154</v>
      </c>
      <c r="C9" s="1"/>
      <c r="D9" s="1"/>
      <c r="E9" s="1"/>
      <c r="F9" s="1">
        <f t="shared" si="0"/>
        <v>0</v>
      </c>
    </row>
    <row r="10" spans="1:6">
      <c r="A10" s="1"/>
      <c r="B10" s="1" t="s">
        <v>155</v>
      </c>
      <c r="C10" s="1" t="s">
        <v>50</v>
      </c>
      <c r="D10" s="1">
        <f>'m.sheet e'!H42</f>
        <v>1</v>
      </c>
      <c r="E10" s="20">
        <v>12213.35</v>
      </c>
      <c r="F10" s="1">
        <f t="shared" si="0"/>
        <v>12213.35</v>
      </c>
    </row>
    <row r="11" spans="1:6" ht="230.4">
      <c r="A11" s="1"/>
      <c r="B11" s="5" t="s">
        <v>157</v>
      </c>
      <c r="C11" s="1" t="s">
        <v>150</v>
      </c>
      <c r="D11" s="1">
        <f>'m.sheet e'!H55</f>
        <v>1</v>
      </c>
      <c r="E11" s="20">
        <v>4270.6499999999996</v>
      </c>
      <c r="F11" s="1">
        <f t="shared" si="0"/>
        <v>4270.6499999999996</v>
      </c>
    </row>
    <row r="12" spans="1:6" ht="86.4">
      <c r="A12" s="1"/>
      <c r="B12" s="5" t="s">
        <v>158</v>
      </c>
      <c r="C12" s="1"/>
      <c r="D12" s="1"/>
      <c r="E12" s="1"/>
      <c r="F12" s="1">
        <f t="shared" si="0"/>
        <v>0</v>
      </c>
    </row>
    <row r="13" spans="1:6">
      <c r="A13" s="1"/>
      <c r="B13" s="1" t="s">
        <v>159</v>
      </c>
      <c r="C13" s="1" t="s">
        <v>160</v>
      </c>
      <c r="D13" s="1">
        <v>10</v>
      </c>
      <c r="E13" s="1">
        <v>324.35000000000002</v>
      </c>
      <c r="F13" s="1">
        <f t="shared" si="0"/>
        <v>3243.5</v>
      </c>
    </row>
    <row r="14" spans="1:6" ht="100.8">
      <c r="A14" s="1"/>
      <c r="B14" s="5" t="s">
        <v>161</v>
      </c>
      <c r="C14" s="1" t="s">
        <v>162</v>
      </c>
      <c r="D14" s="1">
        <v>1</v>
      </c>
      <c r="E14" s="20">
        <v>12377.45</v>
      </c>
      <c r="F14" s="1">
        <f t="shared" si="0"/>
        <v>12377.45</v>
      </c>
    </row>
    <row r="15" spans="1:6" ht="86.4">
      <c r="A15" s="1"/>
      <c r="B15" s="5" t="s">
        <v>163</v>
      </c>
      <c r="C15" s="1"/>
      <c r="D15" s="1"/>
      <c r="E15" s="1"/>
      <c r="F15" s="1">
        <f t="shared" si="0"/>
        <v>0</v>
      </c>
    </row>
    <row r="16" spans="1:6">
      <c r="A16" s="1"/>
      <c r="B16" s="1" t="s">
        <v>164</v>
      </c>
      <c r="C16" s="1" t="s">
        <v>50</v>
      </c>
      <c r="D16" s="1">
        <f>'m.sheet e'!H68</f>
        <v>1</v>
      </c>
      <c r="E16" s="20">
        <v>1039.2</v>
      </c>
      <c r="F16" s="1">
        <f t="shared" si="0"/>
        <v>1039.2</v>
      </c>
    </row>
    <row r="17" spans="1:6" ht="72">
      <c r="A17" s="1"/>
      <c r="B17" s="5" t="s">
        <v>168</v>
      </c>
      <c r="C17" s="1"/>
      <c r="D17" s="1"/>
      <c r="E17" s="1"/>
      <c r="F17" s="1">
        <f t="shared" si="0"/>
        <v>0</v>
      </c>
    </row>
    <row r="18" spans="1:6" ht="28.8">
      <c r="A18" s="1"/>
      <c r="B18" s="5" t="s">
        <v>169</v>
      </c>
      <c r="C18" s="1" t="s">
        <v>50</v>
      </c>
      <c r="D18" s="1">
        <v>1</v>
      </c>
      <c r="E18" s="1">
        <v>582.25</v>
      </c>
      <c r="F18" s="1">
        <f t="shared" si="0"/>
        <v>582.25</v>
      </c>
    </row>
    <row r="19" spans="1:6" ht="86.4">
      <c r="A19" s="1"/>
      <c r="B19" s="5" t="s">
        <v>170</v>
      </c>
      <c r="C19" s="1"/>
      <c r="D19" s="1"/>
      <c r="E19" s="1"/>
      <c r="F19" s="1">
        <f t="shared" si="0"/>
        <v>0</v>
      </c>
    </row>
    <row r="20" spans="1:6">
      <c r="A20" s="1"/>
      <c r="B20" s="1" t="s">
        <v>171</v>
      </c>
      <c r="C20" s="1"/>
      <c r="D20" s="1"/>
      <c r="E20" s="1"/>
      <c r="F20" s="1">
        <f t="shared" si="0"/>
        <v>0</v>
      </c>
    </row>
    <row r="21" spans="1:6">
      <c r="A21" s="1"/>
      <c r="B21" s="1" t="s">
        <v>172</v>
      </c>
      <c r="C21" s="1" t="s">
        <v>174</v>
      </c>
      <c r="D21" s="1">
        <v>10</v>
      </c>
      <c r="E21" s="1">
        <v>104.9</v>
      </c>
      <c r="F21" s="1">
        <f t="shared" si="0"/>
        <v>1049</v>
      </c>
    </row>
    <row r="22" spans="1:6">
      <c r="A22" s="1"/>
      <c r="B22" s="1" t="s">
        <v>173</v>
      </c>
      <c r="C22" s="1" t="s">
        <v>174</v>
      </c>
      <c r="D22" s="1">
        <v>10</v>
      </c>
      <c r="E22" s="1">
        <v>117.45</v>
      </c>
      <c r="F22" s="1">
        <f t="shared" si="0"/>
        <v>1174.5</v>
      </c>
    </row>
    <row r="23" spans="1:6">
      <c r="B23" s="40" t="s">
        <v>175</v>
      </c>
      <c r="C23" s="40"/>
      <c r="D23" s="40"/>
      <c r="E23" s="40"/>
      <c r="F23" s="40">
        <f>SUM(F6:F22)</f>
        <v>39386.599999999991</v>
      </c>
    </row>
  </sheetData>
  <mergeCells count="3">
    <mergeCell ref="A1:F1"/>
    <mergeCell ref="A2:F2"/>
    <mergeCell ref="A3:F3"/>
  </mergeCells>
  <pageMargins left="0.7" right="0.7" top="0.75" bottom="0.75" header="0.3" footer="0.3"/>
  <pageSetup paperSize="0" orientation="portrait" horizontalDpi="0" verticalDpi="0" copies="0" r:id="rId1"/>
</worksheet>
</file>

<file path=xl/worksheets/sheet2.xml><?xml version="1.0" encoding="utf-8"?>
<worksheet xmlns="http://schemas.openxmlformats.org/spreadsheetml/2006/main" xmlns:r="http://schemas.openxmlformats.org/officeDocument/2006/relationships">
  <sheetPr>
    <tabColor rgb="FFFFC000"/>
  </sheetPr>
  <dimension ref="A1:C15"/>
  <sheetViews>
    <sheetView view="pageBreakPreview" zoomScale="60" workbookViewId="0">
      <selection activeCell="C8" sqref="C8"/>
    </sheetView>
  </sheetViews>
  <sheetFormatPr defaultRowHeight="14.4"/>
  <cols>
    <col min="2" max="2" width="48.5546875" customWidth="1"/>
    <col min="3" max="3" width="25.109375" customWidth="1"/>
  </cols>
  <sheetData>
    <row r="1" spans="1:3" ht="82.5" customHeight="1">
      <c r="A1" s="102" t="str">
        <f>REH!A1:F1</f>
        <v xml:space="preserve">GBPS Mian Noor Tehsil Fateh Jang District AttockConstruction of 01 No. Additional C/Room &amp; Rehabilitation of Existing Building </v>
      </c>
      <c r="B1" s="102"/>
      <c r="C1" s="102"/>
    </row>
    <row r="2" spans="1:3" ht="43.2" customHeight="1">
      <c r="A2" s="102" t="s">
        <v>243</v>
      </c>
      <c r="B2" s="102"/>
      <c r="C2" s="102"/>
    </row>
    <row r="3" spans="1:3" ht="43.5" customHeight="1">
      <c r="A3" s="49" t="s">
        <v>244</v>
      </c>
      <c r="B3" s="49" t="s">
        <v>245</v>
      </c>
      <c r="C3" s="50" t="s">
        <v>246</v>
      </c>
    </row>
    <row r="4" spans="1:3" ht="43.5" customHeight="1">
      <c r="A4" s="49"/>
      <c r="B4" s="49" t="s">
        <v>348</v>
      </c>
      <c r="C4" s="50"/>
    </row>
    <row r="5" spans="1:3" ht="43.5" customHeight="1">
      <c r="A5" s="49">
        <v>1</v>
      </c>
      <c r="B5" s="51" t="s">
        <v>247</v>
      </c>
      <c r="C5" s="52"/>
    </row>
    <row r="6" spans="1:3" ht="43.5" customHeight="1">
      <c r="A6" s="49">
        <v>2</v>
      </c>
      <c r="B6" s="51" t="s">
        <v>248</v>
      </c>
      <c r="C6" s="52"/>
    </row>
    <row r="7" spans="1:3" ht="43.5" customHeight="1">
      <c r="A7" s="49"/>
      <c r="B7" s="51" t="s">
        <v>350</v>
      </c>
      <c r="C7" s="53"/>
    </row>
    <row r="8" spans="1:3" ht="43.5" customHeight="1">
      <c r="A8" s="49"/>
      <c r="B8" s="51" t="s">
        <v>349</v>
      </c>
      <c r="C8" s="52"/>
    </row>
    <row r="9" spans="1:3" ht="43.5" customHeight="1">
      <c r="A9" s="49">
        <v>1</v>
      </c>
      <c r="B9" s="51" t="s">
        <v>247</v>
      </c>
      <c r="C9" s="52"/>
    </row>
    <row r="10" spans="1:3" ht="43.5" customHeight="1">
      <c r="A10" s="49">
        <v>2</v>
      </c>
      <c r="B10" s="51" t="s">
        <v>351</v>
      </c>
      <c r="C10" s="52"/>
    </row>
    <row r="11" spans="1:3" ht="43.5" customHeight="1">
      <c r="A11" s="49">
        <v>3</v>
      </c>
      <c r="B11" s="51" t="s">
        <v>220</v>
      </c>
      <c r="C11" s="52"/>
    </row>
    <row r="12" spans="1:3" ht="43.5" customHeight="1">
      <c r="A12" s="49"/>
      <c r="B12" s="51" t="s">
        <v>352</v>
      </c>
      <c r="C12" s="53"/>
    </row>
    <row r="13" spans="1:3" ht="43.5" customHeight="1">
      <c r="A13" s="49" t="s">
        <v>353</v>
      </c>
      <c r="B13" s="51" t="s">
        <v>231</v>
      </c>
      <c r="C13" s="52"/>
    </row>
    <row r="14" spans="1:3" ht="43.5" customHeight="1">
      <c r="A14" s="49"/>
      <c r="B14" s="51" t="s">
        <v>354</v>
      </c>
      <c r="C14" s="53"/>
    </row>
    <row r="15" spans="1:3" ht="43.5" customHeight="1">
      <c r="A15" s="49"/>
      <c r="B15" s="51" t="s">
        <v>355</v>
      </c>
      <c r="C15" s="53"/>
    </row>
  </sheetData>
  <mergeCells count="2">
    <mergeCell ref="A1:C1"/>
    <mergeCell ref="A2:C2"/>
  </mergeCells>
  <printOptions horizontalCentere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sheetPr>
    <tabColor rgb="FF92D050"/>
  </sheetPr>
  <dimension ref="A1:I162"/>
  <sheetViews>
    <sheetView view="pageBreakPreview" zoomScale="60" workbookViewId="0">
      <selection activeCell="L13" sqref="K13:L13"/>
    </sheetView>
  </sheetViews>
  <sheetFormatPr defaultRowHeight="14.4"/>
  <cols>
    <col min="1" max="1" width="8.6640625" style="4" customWidth="1"/>
    <col min="2" max="2" width="55.88671875" style="82" customWidth="1"/>
    <col min="3" max="3" width="9.109375" style="4"/>
    <col min="4" max="4" width="10" style="4" bestFit="1" customWidth="1"/>
    <col min="5" max="5" width="13.33203125" style="89" bestFit="1" customWidth="1"/>
    <col min="6" max="6" width="19.6640625" style="89" bestFit="1" customWidth="1"/>
  </cols>
  <sheetData>
    <row r="1" spans="1:6" ht="46.5" customHeight="1">
      <c r="A1" s="106" t="s">
        <v>250</v>
      </c>
      <c r="B1" s="107"/>
      <c r="C1" s="107"/>
      <c r="D1" s="107"/>
      <c r="E1" s="107"/>
      <c r="F1" s="107"/>
    </row>
    <row r="2" spans="1:6" ht="24.75" customHeight="1">
      <c r="A2" s="108"/>
      <c r="B2" s="108"/>
      <c r="C2" s="108"/>
      <c r="D2" s="108"/>
      <c r="E2" s="108"/>
      <c r="F2" s="108"/>
    </row>
    <row r="3" spans="1:6" s="4" customFormat="1" ht="29.25" customHeight="1">
      <c r="A3" s="55" t="s">
        <v>103</v>
      </c>
      <c r="B3" s="56" t="s">
        <v>0</v>
      </c>
      <c r="C3" s="56" t="s">
        <v>1</v>
      </c>
      <c r="D3" s="56" t="s">
        <v>2</v>
      </c>
      <c r="E3" s="83" t="s">
        <v>3</v>
      </c>
      <c r="F3" s="83" t="s">
        <v>4</v>
      </c>
    </row>
    <row r="4" spans="1:6" s="4" customFormat="1" ht="29.25" customHeight="1">
      <c r="A4" s="94"/>
      <c r="B4" s="68" t="s">
        <v>217</v>
      </c>
      <c r="C4" s="12"/>
      <c r="D4" s="12"/>
      <c r="E4" s="84"/>
      <c r="F4" s="85"/>
    </row>
    <row r="5" spans="1:6" ht="57.6">
      <c r="A5" s="38" t="s">
        <v>104</v>
      </c>
      <c r="B5" s="69" t="s">
        <v>33</v>
      </c>
      <c r="C5" s="92" t="s">
        <v>25</v>
      </c>
      <c r="D5" s="24">
        <f>m.sheet!H15</f>
        <v>125.22933182332956</v>
      </c>
      <c r="E5" s="86"/>
      <c r="F5" s="86"/>
    </row>
    <row r="6" spans="1:6">
      <c r="A6" s="38" t="s">
        <v>105</v>
      </c>
      <c r="B6" s="70" t="s">
        <v>34</v>
      </c>
      <c r="C6" s="93" t="s">
        <v>25</v>
      </c>
      <c r="D6" s="24">
        <f>D5</f>
        <v>125.22933182332956</v>
      </c>
      <c r="E6" s="87"/>
      <c r="F6" s="86"/>
    </row>
    <row r="7" spans="1:6" ht="28.8">
      <c r="A7" s="38" t="s">
        <v>106</v>
      </c>
      <c r="B7" s="71" t="s">
        <v>32</v>
      </c>
      <c r="C7" s="91" t="s">
        <v>25</v>
      </c>
      <c r="D7" s="24">
        <f>D6</f>
        <v>125.22933182332956</v>
      </c>
      <c r="E7" s="87"/>
      <c r="F7" s="86"/>
    </row>
    <row r="8" spans="1:6" ht="43.2">
      <c r="A8" s="38" t="s">
        <v>107</v>
      </c>
      <c r="B8" s="70" t="s">
        <v>88</v>
      </c>
      <c r="C8" s="27"/>
      <c r="D8" s="27"/>
      <c r="E8" s="88"/>
      <c r="F8" s="86"/>
    </row>
    <row r="9" spans="1:6">
      <c r="A9" s="38" t="s">
        <v>108</v>
      </c>
      <c r="B9" s="70" t="s">
        <v>87</v>
      </c>
      <c r="C9" s="93" t="s">
        <v>25</v>
      </c>
      <c r="D9" s="25">
        <f>m.sheet!H49</f>
        <v>10.316392978482446</v>
      </c>
      <c r="E9" s="87"/>
      <c r="F9" s="86"/>
    </row>
    <row r="10" spans="1:6">
      <c r="A10" s="38" t="s">
        <v>109</v>
      </c>
      <c r="B10" s="72" t="s">
        <v>90</v>
      </c>
      <c r="C10" s="93" t="s">
        <v>25</v>
      </c>
      <c r="D10" s="25">
        <f>m.sheet!H56</f>
        <v>7.0073612684031712</v>
      </c>
      <c r="E10" s="87"/>
      <c r="F10" s="86"/>
    </row>
    <row r="11" spans="1:6">
      <c r="A11" s="38" t="s">
        <v>110</v>
      </c>
      <c r="B11" s="72" t="s">
        <v>89</v>
      </c>
      <c r="C11" s="93" t="s">
        <v>25</v>
      </c>
      <c r="D11" s="25">
        <f>m.sheet!H65</f>
        <v>2.8558890147225373</v>
      </c>
      <c r="E11" s="87"/>
      <c r="F11" s="86"/>
    </row>
    <row r="12" spans="1:6">
      <c r="A12" s="38" t="s">
        <v>111</v>
      </c>
      <c r="B12" s="72" t="s">
        <v>92</v>
      </c>
      <c r="C12" s="93" t="s">
        <v>25</v>
      </c>
      <c r="D12" s="25">
        <f>m.sheet!H86</f>
        <v>7.2876557191392983</v>
      </c>
      <c r="E12" s="87"/>
      <c r="F12" s="86"/>
    </row>
    <row r="13" spans="1:6" ht="115.2">
      <c r="A13" s="38" t="s">
        <v>112</v>
      </c>
      <c r="B13" s="70" t="s">
        <v>39</v>
      </c>
      <c r="C13" s="27"/>
      <c r="D13" s="27"/>
      <c r="E13" s="88"/>
      <c r="F13" s="86"/>
    </row>
    <row r="14" spans="1:6" ht="86.4">
      <c r="A14" s="38" t="s">
        <v>113</v>
      </c>
      <c r="B14" s="70" t="s">
        <v>37</v>
      </c>
      <c r="C14" s="93" t="s">
        <v>25</v>
      </c>
      <c r="D14" s="25">
        <f>m.sheet!H99</f>
        <v>22.236693091732729</v>
      </c>
      <c r="E14" s="87"/>
      <c r="F14" s="86"/>
    </row>
    <row r="15" spans="1:6" ht="57.6">
      <c r="A15" s="38" t="s">
        <v>114</v>
      </c>
      <c r="B15" s="70" t="s">
        <v>38</v>
      </c>
      <c r="C15" s="93" t="s">
        <v>25</v>
      </c>
      <c r="D15" s="25">
        <f>m.sheet!H112</f>
        <v>26.160815402038505</v>
      </c>
      <c r="E15" s="87"/>
      <c r="F15" s="86"/>
    </row>
    <row r="16" spans="1:6" ht="72">
      <c r="A16" s="38" t="s">
        <v>115</v>
      </c>
      <c r="B16" s="70" t="s">
        <v>44</v>
      </c>
      <c r="C16" s="27"/>
      <c r="D16" s="27"/>
      <c r="E16" s="88"/>
      <c r="F16" s="86"/>
    </row>
    <row r="17" spans="1:6">
      <c r="A17" s="38" t="s">
        <v>116</v>
      </c>
      <c r="B17" s="72" t="s">
        <v>45</v>
      </c>
      <c r="C17" s="93" t="s">
        <v>51</v>
      </c>
      <c r="D17" s="25">
        <f>m.sheet!H72</f>
        <v>33.146364419291338</v>
      </c>
      <c r="E17" s="87"/>
      <c r="F17" s="86"/>
    </row>
    <row r="18" spans="1:6">
      <c r="A18" s="38" t="s">
        <v>117</v>
      </c>
      <c r="B18" s="72" t="s">
        <v>46</v>
      </c>
      <c r="C18" s="93" t="s">
        <v>51</v>
      </c>
      <c r="D18" s="25">
        <f>m.sheet!H79</f>
        <v>67.919261811023631</v>
      </c>
      <c r="E18" s="87"/>
      <c r="F18" s="86"/>
    </row>
    <row r="19" spans="1:6" ht="28.8">
      <c r="A19" s="38" t="s">
        <v>251</v>
      </c>
      <c r="B19" s="70" t="s">
        <v>41</v>
      </c>
      <c r="C19" s="93" t="s">
        <v>25</v>
      </c>
      <c r="D19" s="25">
        <f>m.sheet!H125</f>
        <v>19.252725084937715</v>
      </c>
      <c r="F19" s="86"/>
    </row>
    <row r="20" spans="1:6">
      <c r="A20" s="38" t="s">
        <v>118</v>
      </c>
      <c r="B20" s="73" t="str">
        <f>m.sheet!B127</f>
        <v>Pacca brick work in ground floor cement, sand mortar:- Ratio 1:4</v>
      </c>
      <c r="C20" s="30" t="s">
        <v>25</v>
      </c>
      <c r="D20" s="25">
        <f>m.sheet!H141</f>
        <v>13.299387740656853</v>
      </c>
      <c r="E20" s="90"/>
      <c r="F20" s="86"/>
    </row>
    <row r="21" spans="1:6" ht="30" customHeight="1">
      <c r="A21" s="38" t="s">
        <v>119</v>
      </c>
      <c r="B21" s="74" t="s">
        <v>27</v>
      </c>
      <c r="C21" s="92" t="s">
        <v>26</v>
      </c>
      <c r="D21" s="25">
        <f>m.sheet!H149</f>
        <v>81.860465116279087</v>
      </c>
      <c r="E21" s="87"/>
      <c r="F21" s="86"/>
    </row>
    <row r="22" spans="1:6">
      <c r="A22" s="38" t="s">
        <v>120</v>
      </c>
      <c r="B22" s="70" t="s">
        <v>28</v>
      </c>
      <c r="C22" s="93" t="s">
        <v>26</v>
      </c>
      <c r="D22" s="25">
        <f>m.sheet!H156</f>
        <v>92.093023255813975</v>
      </c>
      <c r="F22" s="86"/>
    </row>
    <row r="23" spans="1:6" ht="28.8">
      <c r="A23" s="38" t="s">
        <v>121</v>
      </c>
      <c r="B23" s="70" t="s">
        <v>29</v>
      </c>
      <c r="C23" s="91" t="s">
        <v>26</v>
      </c>
      <c r="D23" s="36">
        <f>m.sheet!H164</f>
        <v>92.093023255813975</v>
      </c>
      <c r="E23" s="90"/>
      <c r="F23" s="86"/>
    </row>
    <row r="24" spans="1:6" ht="43.2">
      <c r="A24" s="38" t="s">
        <v>122</v>
      </c>
      <c r="B24" s="69" t="s">
        <v>52</v>
      </c>
      <c r="C24" s="93" t="s">
        <v>26</v>
      </c>
      <c r="D24" s="25">
        <f>D23+D22+D21</f>
        <v>266.04651162790702</v>
      </c>
      <c r="E24" s="87"/>
      <c r="F24" s="86"/>
    </row>
    <row r="25" spans="1:6">
      <c r="A25" s="38" t="s">
        <v>123</v>
      </c>
      <c r="B25" s="70" t="s">
        <v>214</v>
      </c>
      <c r="C25" s="93" t="s">
        <v>26</v>
      </c>
      <c r="D25" s="25">
        <f>D24</f>
        <v>266.04651162790702</v>
      </c>
      <c r="E25" s="87"/>
      <c r="F25" s="86"/>
    </row>
    <row r="26" spans="1:6">
      <c r="A26" s="38" t="s">
        <v>124</v>
      </c>
      <c r="B26" s="75" t="s">
        <v>215</v>
      </c>
      <c r="C26" s="93" t="s">
        <v>26</v>
      </c>
      <c r="D26" s="33">
        <f>6000/10.75</f>
        <v>558.1395348837209</v>
      </c>
      <c r="E26" s="87"/>
      <c r="F26" s="86"/>
    </row>
    <row r="27" spans="1:6" ht="43.2">
      <c r="A27" s="38" t="s">
        <v>125</v>
      </c>
      <c r="B27" s="74" t="s">
        <v>30</v>
      </c>
      <c r="C27" s="92" t="s">
        <v>26</v>
      </c>
      <c r="D27" s="24">
        <f>m.sheet!H193</f>
        <v>10.072674418604652</v>
      </c>
      <c r="E27" s="86"/>
      <c r="F27" s="86"/>
    </row>
    <row r="28" spans="1:6" ht="57.6">
      <c r="A28" s="38" t="s">
        <v>126</v>
      </c>
      <c r="B28" s="70" t="s">
        <v>31</v>
      </c>
      <c r="C28" s="93" t="s">
        <v>26</v>
      </c>
      <c r="D28" s="25">
        <f>m.sheet!H205</f>
        <v>48.451162790697673</v>
      </c>
      <c r="E28" s="87"/>
      <c r="F28" s="86"/>
    </row>
    <row r="29" spans="1:6" ht="86.4">
      <c r="A29" s="38" t="s">
        <v>127</v>
      </c>
      <c r="B29" s="69" t="s">
        <v>48</v>
      </c>
      <c r="C29" s="93" t="s">
        <v>26</v>
      </c>
      <c r="D29" s="25">
        <f>m.sheet!H171</f>
        <v>92.093023255813975</v>
      </c>
      <c r="E29" s="87"/>
      <c r="F29" s="86"/>
    </row>
    <row r="30" spans="1:6">
      <c r="A30" s="38" t="s">
        <v>128</v>
      </c>
      <c r="B30" s="72" t="s">
        <v>49</v>
      </c>
      <c r="C30" s="93" t="s">
        <v>50</v>
      </c>
      <c r="D30" s="93">
        <v>2</v>
      </c>
      <c r="E30" s="87"/>
      <c r="F30" s="86"/>
    </row>
    <row r="31" spans="1:6" ht="86.4">
      <c r="A31" s="38" t="s">
        <v>129</v>
      </c>
      <c r="B31" s="70" t="s">
        <v>67</v>
      </c>
      <c r="C31" s="93" t="s">
        <v>26</v>
      </c>
      <c r="D31" s="25">
        <f>m.sheet!H34</f>
        <v>97.51627906976745</v>
      </c>
      <c r="F31" s="86"/>
    </row>
    <row r="32" spans="1:6" ht="57.6">
      <c r="A32" s="38" t="s">
        <v>130</v>
      </c>
      <c r="B32" s="69" t="s">
        <v>54</v>
      </c>
      <c r="C32" s="93" t="s">
        <v>26</v>
      </c>
      <c r="D32" s="25">
        <f>m.sheet!H180</f>
        <v>32.539534883720933</v>
      </c>
      <c r="F32" s="86"/>
    </row>
    <row r="33" spans="1:9" ht="86.4">
      <c r="A33" s="38" t="s">
        <v>131</v>
      </c>
      <c r="B33" s="70" t="s">
        <v>77</v>
      </c>
      <c r="C33" s="93" t="s">
        <v>26</v>
      </c>
      <c r="D33" s="25">
        <f>m.sheet!H225</f>
        <v>92.093023255813975</v>
      </c>
      <c r="E33" s="87"/>
      <c r="F33" s="86"/>
    </row>
    <row r="34" spans="1:9" ht="30" customHeight="1">
      <c r="A34" s="38" t="s">
        <v>132</v>
      </c>
      <c r="B34" s="70" t="s">
        <v>78</v>
      </c>
      <c r="C34" s="93"/>
      <c r="D34" s="25">
        <f>D33</f>
        <v>92.093023255813975</v>
      </c>
      <c r="E34" s="87"/>
      <c r="F34" s="86"/>
      <c r="I34" t="s">
        <v>69</v>
      </c>
    </row>
    <row r="35" spans="1:9" ht="86.4">
      <c r="A35" s="38" t="s">
        <v>133</v>
      </c>
      <c r="B35" s="70" t="s">
        <v>98</v>
      </c>
      <c r="C35" s="93" t="s">
        <v>26</v>
      </c>
      <c r="D35" s="25">
        <f>m.sheet!H278</f>
        <v>6.1722790697674412</v>
      </c>
      <c r="E35" s="87"/>
      <c r="F35" s="86"/>
    </row>
    <row r="36" spans="1:9" ht="86.4">
      <c r="A36" s="38" t="s">
        <v>134</v>
      </c>
      <c r="B36" s="69" t="s">
        <v>99</v>
      </c>
      <c r="C36" s="93" t="s">
        <v>26</v>
      </c>
      <c r="D36" s="25">
        <f>m.sheet!H285</f>
        <v>10.641860465116279</v>
      </c>
      <c r="E36" s="87"/>
      <c r="F36" s="86"/>
    </row>
    <row r="37" spans="1:9">
      <c r="A37" s="38" t="s">
        <v>135</v>
      </c>
      <c r="B37" s="76" t="s">
        <v>101</v>
      </c>
      <c r="C37" s="93" t="s">
        <v>25</v>
      </c>
      <c r="D37" s="25">
        <f>m.sheet!H23</f>
        <v>84.088335220838061</v>
      </c>
      <c r="F37" s="86"/>
    </row>
    <row r="38" spans="1:9" ht="72">
      <c r="A38" s="38" t="s">
        <v>252</v>
      </c>
      <c r="B38" s="70" t="s">
        <v>79</v>
      </c>
      <c r="C38" s="93" t="s">
        <v>26</v>
      </c>
      <c r="D38" s="25">
        <f>m.sheet!H232</f>
        <v>12.279069767441861</v>
      </c>
      <c r="E38" s="87"/>
      <c r="F38" s="86"/>
    </row>
    <row r="39" spans="1:9" ht="100.8">
      <c r="A39" s="38" t="s">
        <v>253</v>
      </c>
      <c r="B39" s="70" t="s">
        <v>83</v>
      </c>
      <c r="C39" s="93" t="s">
        <v>26</v>
      </c>
      <c r="D39" s="25">
        <f>m.sheet!H241</f>
        <v>15.860465116279071</v>
      </c>
      <c r="E39" s="87"/>
      <c r="F39" s="86"/>
    </row>
    <row r="40" spans="1:9" ht="144">
      <c r="A40" s="38" t="s">
        <v>254</v>
      </c>
      <c r="B40" s="70" t="s">
        <v>80</v>
      </c>
      <c r="C40" s="93" t="s">
        <v>26</v>
      </c>
      <c r="D40" s="25">
        <f>m.sheet!H257</f>
        <v>11.972093023255814</v>
      </c>
      <c r="E40" s="87"/>
      <c r="F40" s="86"/>
    </row>
    <row r="41" spans="1:9" ht="72">
      <c r="A41" s="38" t="s">
        <v>136</v>
      </c>
      <c r="B41" s="70" t="s">
        <v>81</v>
      </c>
      <c r="C41" s="93" t="s">
        <v>26</v>
      </c>
      <c r="D41" s="25">
        <f>m.sheet!H249</f>
        <v>11.972093023255814</v>
      </c>
      <c r="E41" s="87"/>
      <c r="F41" s="86"/>
    </row>
    <row r="42" spans="1:9" ht="115.2">
      <c r="A42" s="38" t="s">
        <v>137</v>
      </c>
      <c r="B42" s="70" t="str">
        <f>'civil works (2)'!B46</f>
        <v>Providing and fixing 1-1/2" thick G.I sheet forged door comprising of G.I pressed double skin pannelled sheet of 22 SWG in specified width of rails, Styles and panels pressed on both sides of fillet (Honey Comb paper), dully fixed in chowkat with Archtrative on one side, with heavy duty 4 No. steel hinges i/c M.S Tower bolt 9" long, M.S Sliding bolt 12" long, Rowel bolt for Hold Fasts, duly powder coated paint and punching of required holes as approved and directed by the Engineer Incharge</v>
      </c>
      <c r="C42" s="93" t="s">
        <v>26</v>
      </c>
      <c r="D42" s="25">
        <f>m.sheet!H264</f>
        <v>3.8883720930232561</v>
      </c>
      <c r="E42" s="87"/>
      <c r="F42" s="86"/>
    </row>
    <row r="43" spans="1:9" ht="115.2">
      <c r="A43" s="38" t="s">
        <v>138</v>
      </c>
      <c r="B43" s="70" t="s">
        <v>82</v>
      </c>
      <c r="C43" s="93" t="s">
        <v>26</v>
      </c>
      <c r="D43" s="25">
        <f>m.sheet!H271</f>
        <v>2.762790697674419</v>
      </c>
      <c r="E43" s="87"/>
      <c r="F43" s="86"/>
    </row>
    <row r="44" spans="1:9" ht="30" customHeight="1">
      <c r="A44" s="38" t="s">
        <v>139</v>
      </c>
      <c r="B44" s="75" t="s">
        <v>100</v>
      </c>
      <c r="C44" s="93" t="s">
        <v>26</v>
      </c>
      <c r="D44" s="25">
        <f>m.sheet!H292</f>
        <v>6.5488372093023264</v>
      </c>
      <c r="E44" s="87"/>
      <c r="F44" s="86"/>
    </row>
    <row r="45" spans="1:9">
      <c r="A45" s="38"/>
      <c r="B45" s="109" t="s">
        <v>222</v>
      </c>
      <c r="C45" s="109"/>
      <c r="D45" s="109"/>
      <c r="E45" s="109"/>
      <c r="F45" s="54"/>
    </row>
    <row r="46" spans="1:9" hidden="1">
      <c r="A46" s="38"/>
      <c r="B46" s="77" t="s">
        <v>218</v>
      </c>
    </row>
    <row r="47" spans="1:9" ht="43.2" hidden="1">
      <c r="A47" s="38" t="s">
        <v>255</v>
      </c>
      <c r="B47" s="76" t="s">
        <v>145</v>
      </c>
      <c r="C47" s="93" t="s">
        <v>50</v>
      </c>
      <c r="D47" s="93">
        <v>8</v>
      </c>
      <c r="E47" s="87">
        <v>1890.35</v>
      </c>
      <c r="F47" s="87">
        <f>E47*D47</f>
        <v>15122.8</v>
      </c>
    </row>
    <row r="48" spans="1:9" ht="57.6" hidden="1">
      <c r="A48" s="38" t="s">
        <v>256</v>
      </c>
      <c r="B48" s="76" t="s">
        <v>147</v>
      </c>
      <c r="C48" s="93" t="s">
        <v>50</v>
      </c>
      <c r="D48" s="93">
        <v>4</v>
      </c>
      <c r="E48" s="87">
        <v>9218.15</v>
      </c>
      <c r="F48" s="87">
        <f t="shared" ref="F48:F71" si="0">E48*D48</f>
        <v>36872.6</v>
      </c>
    </row>
    <row r="49" spans="1:6" ht="28.8" hidden="1">
      <c r="A49" s="38" t="s">
        <v>257</v>
      </c>
      <c r="B49" s="76" t="s">
        <v>148</v>
      </c>
      <c r="C49" s="93" t="s">
        <v>50</v>
      </c>
      <c r="D49" s="93">
        <v>4</v>
      </c>
      <c r="E49" s="87">
        <v>88.95</v>
      </c>
      <c r="F49" s="87">
        <f t="shared" si="0"/>
        <v>355.8</v>
      </c>
    </row>
    <row r="50" spans="1:6" ht="115.2" hidden="1">
      <c r="A50" s="38" t="s">
        <v>258</v>
      </c>
      <c r="B50" s="76" t="s">
        <v>149</v>
      </c>
      <c r="C50" s="93" t="s">
        <v>150</v>
      </c>
      <c r="D50" s="93"/>
      <c r="E50" s="87">
        <v>23326.5</v>
      </c>
      <c r="F50" s="87">
        <f t="shared" si="0"/>
        <v>0</v>
      </c>
    </row>
    <row r="51" spans="1:6" ht="86.4" hidden="1">
      <c r="A51" s="38" t="s">
        <v>259</v>
      </c>
      <c r="B51" s="76" t="s">
        <v>151</v>
      </c>
      <c r="C51" s="93"/>
      <c r="D51" s="93"/>
      <c r="E51" s="87"/>
      <c r="F51" s="87">
        <f t="shared" si="0"/>
        <v>0</v>
      </c>
    </row>
    <row r="52" spans="1:6" hidden="1">
      <c r="A52" s="38" t="s">
        <v>260</v>
      </c>
      <c r="B52" s="78" t="s">
        <v>152</v>
      </c>
      <c r="C52" s="93" t="s">
        <v>50</v>
      </c>
      <c r="D52" s="93">
        <v>3</v>
      </c>
      <c r="E52" s="87">
        <v>1546.35</v>
      </c>
      <c r="F52" s="87">
        <f t="shared" si="0"/>
        <v>4639.0499999999993</v>
      </c>
    </row>
    <row r="53" spans="1:6" hidden="1">
      <c r="A53" s="38" t="s">
        <v>261</v>
      </c>
      <c r="B53" s="78" t="s">
        <v>153</v>
      </c>
      <c r="C53" s="93" t="s">
        <v>50</v>
      </c>
      <c r="D53" s="93">
        <v>1</v>
      </c>
      <c r="E53" s="87">
        <v>1403.5</v>
      </c>
      <c r="F53" s="87">
        <f t="shared" si="0"/>
        <v>1403.5</v>
      </c>
    </row>
    <row r="54" spans="1:6" ht="86.4" hidden="1">
      <c r="A54" s="38" t="s">
        <v>262</v>
      </c>
      <c r="B54" s="76" t="s">
        <v>154</v>
      </c>
      <c r="C54" s="93"/>
      <c r="D54" s="93"/>
      <c r="E54" s="87"/>
      <c r="F54" s="87">
        <f t="shared" si="0"/>
        <v>0</v>
      </c>
    </row>
    <row r="55" spans="1:6" hidden="1">
      <c r="A55" s="38" t="s">
        <v>263</v>
      </c>
      <c r="B55" s="78" t="s">
        <v>155</v>
      </c>
      <c r="C55" s="93" t="s">
        <v>50</v>
      </c>
      <c r="D55" s="93">
        <v>1</v>
      </c>
      <c r="E55" s="87">
        <v>12213.35</v>
      </c>
      <c r="F55" s="87">
        <f t="shared" si="0"/>
        <v>12213.35</v>
      </c>
    </row>
    <row r="56" spans="1:6" hidden="1">
      <c r="A56" s="38" t="s">
        <v>264</v>
      </c>
      <c r="B56" s="78" t="s">
        <v>156</v>
      </c>
      <c r="C56" s="93" t="s">
        <v>50</v>
      </c>
      <c r="D56" s="93">
        <v>1</v>
      </c>
      <c r="E56" s="87">
        <v>11313.35</v>
      </c>
      <c r="F56" s="87">
        <f t="shared" si="0"/>
        <v>11313.35</v>
      </c>
    </row>
    <row r="57" spans="1:6" ht="158.4" hidden="1">
      <c r="A57" s="38" t="s">
        <v>265</v>
      </c>
      <c r="B57" s="76" t="s">
        <v>157</v>
      </c>
      <c r="C57" s="93" t="s">
        <v>150</v>
      </c>
      <c r="D57" s="93">
        <v>1</v>
      </c>
      <c r="E57" s="87">
        <v>4270.6499999999996</v>
      </c>
      <c r="F57" s="87">
        <f t="shared" si="0"/>
        <v>4270.6499999999996</v>
      </c>
    </row>
    <row r="58" spans="1:6" ht="57.6" hidden="1">
      <c r="A58" s="38" t="s">
        <v>266</v>
      </c>
      <c r="B58" s="76" t="s">
        <v>158</v>
      </c>
      <c r="C58" s="93"/>
      <c r="D58" s="93"/>
      <c r="E58" s="87"/>
      <c r="F58" s="87">
        <f t="shared" si="0"/>
        <v>0</v>
      </c>
    </row>
    <row r="59" spans="1:6" hidden="1">
      <c r="A59" s="38" t="s">
        <v>267</v>
      </c>
      <c r="B59" s="78" t="s">
        <v>159</v>
      </c>
      <c r="C59" s="93" t="s">
        <v>160</v>
      </c>
      <c r="D59" s="93">
        <v>50</v>
      </c>
      <c r="E59" s="87">
        <v>324.35000000000002</v>
      </c>
      <c r="F59" s="87">
        <f t="shared" si="0"/>
        <v>16217.500000000002</v>
      </c>
    </row>
    <row r="60" spans="1:6" ht="72" hidden="1">
      <c r="A60" s="38" t="s">
        <v>268</v>
      </c>
      <c r="B60" s="76" t="s">
        <v>161</v>
      </c>
      <c r="C60" s="93" t="s">
        <v>162</v>
      </c>
      <c r="D60" s="93">
        <v>1</v>
      </c>
      <c r="E60" s="87">
        <v>12377.45</v>
      </c>
      <c r="F60" s="87">
        <f t="shared" si="0"/>
        <v>12377.45</v>
      </c>
    </row>
    <row r="61" spans="1:6" ht="57.6" hidden="1">
      <c r="A61" s="38" t="s">
        <v>269</v>
      </c>
      <c r="B61" s="76" t="s">
        <v>163</v>
      </c>
      <c r="C61" s="93"/>
      <c r="D61" s="93"/>
      <c r="E61" s="87"/>
      <c r="F61" s="87">
        <f t="shared" si="0"/>
        <v>0</v>
      </c>
    </row>
    <row r="62" spans="1:6" hidden="1">
      <c r="A62" s="38" t="s">
        <v>270</v>
      </c>
      <c r="B62" s="78" t="s">
        <v>164</v>
      </c>
      <c r="C62" s="93" t="s">
        <v>50</v>
      </c>
      <c r="D62" s="93">
        <v>1</v>
      </c>
      <c r="E62" s="87">
        <v>1039.2</v>
      </c>
      <c r="F62" s="87">
        <f t="shared" si="0"/>
        <v>1039.2</v>
      </c>
    </row>
    <row r="63" spans="1:6" hidden="1">
      <c r="A63" s="38" t="s">
        <v>271</v>
      </c>
      <c r="B63" s="78" t="s">
        <v>165</v>
      </c>
      <c r="C63" s="93" t="s">
        <v>50</v>
      </c>
      <c r="D63" s="93">
        <v>2</v>
      </c>
      <c r="E63" s="87">
        <v>818.4</v>
      </c>
      <c r="F63" s="87">
        <f t="shared" si="0"/>
        <v>1636.8</v>
      </c>
    </row>
    <row r="64" spans="1:6" hidden="1">
      <c r="A64" s="38" t="s">
        <v>272</v>
      </c>
      <c r="B64" s="78" t="s">
        <v>166</v>
      </c>
      <c r="C64" s="93" t="s">
        <v>50</v>
      </c>
      <c r="D64" s="93">
        <v>6</v>
      </c>
      <c r="E64" s="87">
        <v>591.6</v>
      </c>
      <c r="F64" s="87">
        <f t="shared" si="0"/>
        <v>3549.6000000000004</v>
      </c>
    </row>
    <row r="65" spans="1:9" hidden="1">
      <c r="A65" s="38" t="s">
        <v>273</v>
      </c>
      <c r="B65" s="78" t="s">
        <v>167</v>
      </c>
      <c r="C65" s="93" t="s">
        <v>50</v>
      </c>
      <c r="D65" s="93">
        <v>14</v>
      </c>
      <c r="E65" s="87">
        <v>532.79999999999995</v>
      </c>
      <c r="F65" s="87">
        <f t="shared" si="0"/>
        <v>7459.1999999999989</v>
      </c>
    </row>
    <row r="66" spans="1:9" ht="43.2" hidden="1">
      <c r="A66" s="38" t="s">
        <v>274</v>
      </c>
      <c r="B66" s="76" t="s">
        <v>168</v>
      </c>
      <c r="C66" s="93"/>
      <c r="D66" s="93"/>
      <c r="E66" s="87"/>
      <c r="F66" s="87">
        <f t="shared" si="0"/>
        <v>0</v>
      </c>
    </row>
    <row r="67" spans="1:9" hidden="1">
      <c r="A67" s="38" t="s">
        <v>275</v>
      </c>
      <c r="B67" s="76" t="s">
        <v>169</v>
      </c>
      <c r="C67" s="93" t="s">
        <v>50</v>
      </c>
      <c r="D67" s="93">
        <v>14</v>
      </c>
      <c r="E67" s="87">
        <v>582.25</v>
      </c>
      <c r="F67" s="87">
        <f t="shared" si="0"/>
        <v>8151.5</v>
      </c>
    </row>
    <row r="68" spans="1:9" ht="57.6" hidden="1">
      <c r="A68" s="38" t="s">
        <v>276</v>
      </c>
      <c r="B68" s="76" t="s">
        <v>170</v>
      </c>
      <c r="C68" s="93"/>
      <c r="D68" s="93"/>
      <c r="E68" s="87"/>
      <c r="F68" s="87">
        <f t="shared" si="0"/>
        <v>0</v>
      </c>
    </row>
    <row r="69" spans="1:9" hidden="1">
      <c r="A69" s="38" t="s">
        <v>277</v>
      </c>
      <c r="B69" s="78" t="s">
        <v>171</v>
      </c>
      <c r="C69" s="93"/>
      <c r="D69" s="93"/>
      <c r="E69" s="87"/>
      <c r="F69" s="87">
        <f t="shared" si="0"/>
        <v>0</v>
      </c>
    </row>
    <row r="70" spans="1:9" hidden="1">
      <c r="A70" s="38" t="s">
        <v>278</v>
      </c>
      <c r="B70" s="78" t="s">
        <v>172</v>
      </c>
      <c r="C70" s="93" t="s">
        <v>174</v>
      </c>
      <c r="D70" s="93">
        <v>50</v>
      </c>
      <c r="E70" s="87">
        <v>104.9</v>
      </c>
      <c r="F70" s="87">
        <f t="shared" si="0"/>
        <v>5245</v>
      </c>
    </row>
    <row r="71" spans="1:9" hidden="1">
      <c r="A71" s="38" t="s">
        <v>279</v>
      </c>
      <c r="B71" s="78" t="s">
        <v>173</v>
      </c>
      <c r="C71" s="93" t="s">
        <v>174</v>
      </c>
      <c r="D71" s="93">
        <v>50</v>
      </c>
      <c r="E71" s="87">
        <v>117.45</v>
      </c>
      <c r="F71" s="87">
        <f t="shared" si="0"/>
        <v>5872.5</v>
      </c>
    </row>
    <row r="72" spans="1:9" hidden="1">
      <c r="A72" s="38"/>
      <c r="B72" s="79" t="s">
        <v>223</v>
      </c>
      <c r="C72" s="22"/>
      <c r="D72" s="22"/>
      <c r="E72" s="54"/>
      <c r="F72" s="54">
        <f>SUM(F47:F71)</f>
        <v>147739.85</v>
      </c>
      <c r="H72">
        <f>F72+F145</f>
        <v>170642.45</v>
      </c>
    </row>
    <row r="73" spans="1:9" hidden="1">
      <c r="A73" s="38"/>
      <c r="B73" s="79" t="s">
        <v>219</v>
      </c>
    </row>
    <row r="74" spans="1:9" ht="43.2" hidden="1">
      <c r="A74" s="38" t="s">
        <v>280</v>
      </c>
      <c r="B74" s="70" t="s">
        <v>88</v>
      </c>
      <c r="C74" s="27"/>
      <c r="D74" s="27"/>
      <c r="E74" s="88"/>
      <c r="F74" s="86"/>
    </row>
    <row r="75" spans="1:9" hidden="1">
      <c r="A75" s="38" t="s">
        <v>281</v>
      </c>
      <c r="B75" s="70" t="s">
        <v>87</v>
      </c>
      <c r="C75" s="93" t="s">
        <v>25</v>
      </c>
      <c r="D75" s="25">
        <v>53</v>
      </c>
      <c r="E75" s="87">
        <v>10965.15</v>
      </c>
      <c r="F75" s="86">
        <f>E75*D75</f>
        <v>581152.94999999995</v>
      </c>
    </row>
    <row r="76" spans="1:9" hidden="1">
      <c r="A76" s="38" t="s">
        <v>282</v>
      </c>
      <c r="B76" s="72" t="s">
        <v>89</v>
      </c>
      <c r="C76" s="93" t="s">
        <v>25</v>
      </c>
      <c r="D76" s="25">
        <v>53</v>
      </c>
      <c r="E76" s="87">
        <v>14494.9</v>
      </c>
      <c r="F76" s="86">
        <f t="shared" ref="F76:F107" si="1">E76*D76</f>
        <v>768229.7</v>
      </c>
    </row>
    <row r="77" spans="1:9" hidden="1">
      <c r="A77" s="38" t="s">
        <v>283</v>
      </c>
      <c r="B77" s="80" t="s">
        <v>227</v>
      </c>
      <c r="C77" s="93"/>
      <c r="D77" s="25"/>
      <c r="E77" s="87"/>
      <c r="F77" s="86">
        <f t="shared" si="1"/>
        <v>0</v>
      </c>
    </row>
    <row r="78" spans="1:9" ht="43.2" hidden="1">
      <c r="A78" s="38" t="s">
        <v>284</v>
      </c>
      <c r="B78" s="70" t="s">
        <v>88</v>
      </c>
      <c r="C78" s="27"/>
      <c r="D78" s="27"/>
      <c r="E78" s="88"/>
      <c r="F78" s="86">
        <f t="shared" si="1"/>
        <v>0</v>
      </c>
      <c r="I78">
        <v>7000</v>
      </c>
    </row>
    <row r="79" spans="1:9" hidden="1">
      <c r="A79" s="38" t="s">
        <v>285</v>
      </c>
      <c r="B79" s="70" t="s">
        <v>87</v>
      </c>
      <c r="C79" s="93" t="s">
        <v>25</v>
      </c>
      <c r="D79" s="25">
        <v>0.86330690826727063</v>
      </c>
      <c r="E79" s="87">
        <v>10965.15</v>
      </c>
      <c r="F79" s="86">
        <f t="shared" si="1"/>
        <v>9466.289745186863</v>
      </c>
      <c r="I79">
        <f>I78*0.25</f>
        <v>1750</v>
      </c>
    </row>
    <row r="80" spans="1:9" hidden="1">
      <c r="A80" s="38" t="s">
        <v>286</v>
      </c>
      <c r="B80" s="72" t="s">
        <v>90</v>
      </c>
      <c r="C80" s="93" t="s">
        <v>25</v>
      </c>
      <c r="D80" s="25">
        <v>0.74745186862967172</v>
      </c>
      <c r="E80" s="87">
        <v>12452.85</v>
      </c>
      <c r="F80" s="86">
        <f t="shared" si="1"/>
        <v>9307.9060022650083</v>
      </c>
      <c r="I80">
        <f>I79/35.32</f>
        <v>49.546998867497166</v>
      </c>
    </row>
    <row r="81" spans="1:6" hidden="1">
      <c r="A81" s="38" t="s">
        <v>287</v>
      </c>
      <c r="B81" s="72" t="s">
        <v>89</v>
      </c>
      <c r="C81" s="93" t="s">
        <v>25</v>
      </c>
      <c r="D81" s="25">
        <v>1.4014722536806343</v>
      </c>
      <c r="E81" s="87">
        <v>14494.9</v>
      </c>
      <c r="F81" s="86">
        <f t="shared" si="1"/>
        <v>20314.200169875425</v>
      </c>
    </row>
    <row r="82" spans="1:6" hidden="1">
      <c r="A82" s="38" t="s">
        <v>288</v>
      </c>
      <c r="B82" s="72" t="s">
        <v>92</v>
      </c>
      <c r="C82" s="93" t="s">
        <v>25</v>
      </c>
      <c r="D82" s="25">
        <v>1.9620611551528881</v>
      </c>
      <c r="E82" s="87">
        <v>4478.8</v>
      </c>
      <c r="F82" s="86">
        <f t="shared" si="1"/>
        <v>8787.6795016987562</v>
      </c>
    </row>
    <row r="83" spans="1:6" ht="115.2" hidden="1">
      <c r="A83" s="38" t="s">
        <v>289</v>
      </c>
      <c r="B83" s="70" t="s">
        <v>39</v>
      </c>
      <c r="C83" s="27"/>
      <c r="D83" s="27"/>
      <c r="E83" s="88"/>
      <c r="F83" s="86">
        <f t="shared" si="1"/>
        <v>0</v>
      </c>
    </row>
    <row r="84" spans="1:6" ht="86.4" hidden="1">
      <c r="A84" s="38" t="s">
        <v>290</v>
      </c>
      <c r="B84" s="70" t="s">
        <v>37</v>
      </c>
      <c r="C84" s="93" t="s">
        <v>25</v>
      </c>
      <c r="D84" s="25">
        <v>1.5416194790486977</v>
      </c>
      <c r="E84" s="87">
        <v>17857.8</v>
      </c>
      <c r="F84" s="86">
        <f t="shared" si="1"/>
        <v>27529.932332955832</v>
      </c>
    </row>
    <row r="85" spans="1:6" ht="57.6" hidden="1">
      <c r="A85" s="38" t="s">
        <v>291</v>
      </c>
      <c r="B85" s="70" t="s">
        <v>38</v>
      </c>
      <c r="C85" s="93" t="s">
        <v>25</v>
      </c>
      <c r="D85" s="25">
        <v>1.5727633069082674</v>
      </c>
      <c r="E85" s="87">
        <v>22659.55</v>
      </c>
      <c r="F85" s="86">
        <f t="shared" si="1"/>
        <v>35638.10879105323</v>
      </c>
    </row>
    <row r="86" spans="1:6" ht="72" hidden="1">
      <c r="A86" s="38" t="s">
        <v>292</v>
      </c>
      <c r="B86" s="70" t="s">
        <v>44</v>
      </c>
      <c r="C86" s="27"/>
      <c r="D86" s="27"/>
      <c r="E86" s="88"/>
      <c r="F86" s="86">
        <f t="shared" si="1"/>
        <v>0</v>
      </c>
    </row>
    <row r="87" spans="1:6" hidden="1">
      <c r="A87" s="38" t="s">
        <v>293</v>
      </c>
      <c r="B87" s="72" t="s">
        <v>45</v>
      </c>
      <c r="C87" s="93" t="s">
        <v>51</v>
      </c>
      <c r="D87" s="25">
        <v>12</v>
      </c>
      <c r="E87" s="87">
        <v>34702.15</v>
      </c>
      <c r="F87" s="86">
        <f t="shared" si="1"/>
        <v>416425.80000000005</v>
      </c>
    </row>
    <row r="88" spans="1:6" ht="28.8" hidden="1">
      <c r="A88" s="38" t="s">
        <v>294</v>
      </c>
      <c r="B88" s="70" t="s">
        <v>41</v>
      </c>
      <c r="C88" s="93" t="s">
        <v>25</v>
      </c>
      <c r="D88" s="25">
        <v>2.7328708946772369</v>
      </c>
      <c r="E88" s="89">
        <v>12051.65</v>
      </c>
      <c r="F88" s="86">
        <f t="shared" si="1"/>
        <v>32935.60351783692</v>
      </c>
    </row>
    <row r="89" spans="1:6" ht="30" hidden="1" customHeight="1">
      <c r="A89" s="38" t="s">
        <v>295</v>
      </c>
      <c r="B89" s="73" t="str">
        <f>B20</f>
        <v>Pacca brick work in ground floor cement, sand mortar:- Ratio 1:4</v>
      </c>
      <c r="C89" s="30" t="s">
        <v>25</v>
      </c>
      <c r="D89" s="31">
        <v>3.5854331823329559</v>
      </c>
      <c r="E89" s="90">
        <v>13038.15</v>
      </c>
      <c r="F89" s="86">
        <f t="shared" si="1"/>
        <v>46747.415646234425</v>
      </c>
    </row>
    <row r="90" spans="1:6" ht="30" hidden="1" customHeight="1">
      <c r="A90" s="38" t="s">
        <v>296</v>
      </c>
      <c r="B90" s="74" t="s">
        <v>27</v>
      </c>
      <c r="C90" s="92" t="s">
        <v>26</v>
      </c>
      <c r="D90" s="24">
        <v>20.465116279069772</v>
      </c>
      <c r="E90" s="87">
        <v>422.75</v>
      </c>
      <c r="F90" s="86">
        <f t="shared" si="1"/>
        <v>8651.6279069767461</v>
      </c>
    </row>
    <row r="91" spans="1:6" ht="30" hidden="1" customHeight="1">
      <c r="A91" s="38" t="s">
        <v>297</v>
      </c>
      <c r="B91" s="70" t="s">
        <v>28</v>
      </c>
      <c r="C91" s="93" t="s">
        <v>26</v>
      </c>
      <c r="D91" s="25">
        <v>20.465116279069772</v>
      </c>
      <c r="E91" s="89">
        <v>565.25</v>
      </c>
      <c r="F91" s="86">
        <f t="shared" si="1"/>
        <v>11567.906976744189</v>
      </c>
    </row>
    <row r="92" spans="1:6" ht="30" hidden="1" customHeight="1">
      <c r="A92" s="38" t="s">
        <v>298</v>
      </c>
      <c r="B92" s="70" t="s">
        <v>29</v>
      </c>
      <c r="C92" s="91" t="s">
        <v>26</v>
      </c>
      <c r="D92" s="36">
        <v>2.5581395348837215</v>
      </c>
      <c r="E92" s="90">
        <v>472.4</v>
      </c>
      <c r="F92" s="86">
        <f t="shared" si="1"/>
        <v>1208.4651162790699</v>
      </c>
    </row>
    <row r="93" spans="1:6" ht="43.2" hidden="1">
      <c r="A93" s="38" t="s">
        <v>299</v>
      </c>
      <c r="B93" s="69" t="s">
        <v>52</v>
      </c>
      <c r="C93" s="93" t="s">
        <v>26</v>
      </c>
      <c r="D93" s="25">
        <v>43.488372093023266</v>
      </c>
      <c r="E93" s="87">
        <v>51.2</v>
      </c>
      <c r="F93" s="86">
        <f t="shared" si="1"/>
        <v>2226.6046511627915</v>
      </c>
    </row>
    <row r="94" spans="1:6" hidden="1">
      <c r="A94" s="38" t="s">
        <v>300</v>
      </c>
      <c r="B94" s="72" t="s">
        <v>53</v>
      </c>
      <c r="C94" s="93" t="s">
        <v>26</v>
      </c>
      <c r="D94" s="25">
        <v>43.488372093023266</v>
      </c>
      <c r="E94" s="87">
        <v>179.25</v>
      </c>
      <c r="F94" s="86">
        <f t="shared" si="1"/>
        <v>7795.2906976744207</v>
      </c>
    </row>
    <row r="95" spans="1:6" ht="43.2" hidden="1">
      <c r="A95" s="38" t="s">
        <v>301</v>
      </c>
      <c r="B95" s="74" t="s">
        <v>30</v>
      </c>
      <c r="C95" s="92" t="s">
        <v>26</v>
      </c>
      <c r="D95" s="24">
        <v>3.0697674418604652</v>
      </c>
      <c r="E95" s="86">
        <v>864.85</v>
      </c>
      <c r="F95" s="86">
        <f t="shared" si="1"/>
        <v>2654.8883720930235</v>
      </c>
    </row>
    <row r="96" spans="1:6" ht="57.6" hidden="1">
      <c r="A96" s="38" t="s">
        <v>302</v>
      </c>
      <c r="B96" s="70" t="s">
        <v>31</v>
      </c>
      <c r="C96" s="93" t="s">
        <v>26</v>
      </c>
      <c r="D96" s="25">
        <v>20.465116279069772</v>
      </c>
      <c r="E96" s="87">
        <v>909.95</v>
      </c>
      <c r="F96" s="86">
        <f t="shared" si="1"/>
        <v>18622.232558139538</v>
      </c>
    </row>
    <row r="97" spans="1:6" ht="86.4" hidden="1">
      <c r="A97" s="38" t="s">
        <v>303</v>
      </c>
      <c r="B97" s="69" t="s">
        <v>48</v>
      </c>
      <c r="C97" s="93" t="s">
        <v>26</v>
      </c>
      <c r="D97" s="25">
        <v>2.5581395348837215</v>
      </c>
      <c r="E97" s="87">
        <v>2063.65</v>
      </c>
      <c r="F97" s="86">
        <f t="shared" si="1"/>
        <v>5279.1046511627919</v>
      </c>
    </row>
    <row r="98" spans="1:6" ht="30" hidden="1" customHeight="1">
      <c r="A98" s="38" t="s">
        <v>304</v>
      </c>
      <c r="B98" s="72" t="s">
        <v>49</v>
      </c>
      <c r="C98" s="93" t="s">
        <v>50</v>
      </c>
      <c r="D98" s="93">
        <v>1</v>
      </c>
      <c r="E98" s="87">
        <v>997.2</v>
      </c>
      <c r="F98" s="86">
        <f t="shared" si="1"/>
        <v>997.2</v>
      </c>
    </row>
    <row r="99" spans="1:6" ht="86.4" hidden="1">
      <c r="A99" s="38" t="s">
        <v>305</v>
      </c>
      <c r="B99" s="70" t="s">
        <v>67</v>
      </c>
      <c r="C99" s="93" t="s">
        <v>26</v>
      </c>
      <c r="D99" s="25">
        <v>6.7534883720930239</v>
      </c>
      <c r="E99" s="89">
        <v>128.80000000000001</v>
      </c>
      <c r="F99" s="86">
        <f t="shared" si="1"/>
        <v>869.84930232558156</v>
      </c>
    </row>
    <row r="100" spans="1:6" ht="86.4" hidden="1">
      <c r="A100" s="38" t="s">
        <v>306</v>
      </c>
      <c r="B100" s="70" t="str">
        <f>'civil works (2)'!B38</f>
        <v>Providing and laying superb quality Ceramic tile floors of Masterbrand of specified size,Glossy/Matt/Texture of approved Color andShade as per approved design with adhesive bond, over 3/4" thick(1;2) cement sand plaster i/c the cost of sealer for finishing the jointsi/c cutting grinding complete in all respects and as approved anddirected by the Engineer Incharge. iii) 6"x6"</v>
      </c>
      <c r="C100" s="93" t="s">
        <v>26</v>
      </c>
      <c r="D100" s="25">
        <v>2.5581395348837215</v>
      </c>
      <c r="E100" s="87">
        <v>2725.9</v>
      </c>
      <c r="F100" s="86">
        <f t="shared" si="1"/>
        <v>6973.2325581395362</v>
      </c>
    </row>
    <row r="101" spans="1:6" ht="86.4" hidden="1">
      <c r="A101" s="38" t="s">
        <v>307</v>
      </c>
      <c r="B101" s="69" t="str">
        <f>'civil works (2)'!B39</f>
        <v>Providing and laying superb quality Ceramic tiles dado of Masterbrand of specified size,Glossy/Matt/Texture skirting/dado of approvedColor and Shade with adhesive bond over 1/2"thick (1:2) cementplaster i/c the cost of sealer for finishing the joints i/c cutting grindingcomplete in all respects as approved and directed by the EngineerIncharge. iii) 6"x6"</v>
      </c>
      <c r="C101" s="93" t="s">
        <v>26</v>
      </c>
      <c r="D101" s="25">
        <v>10.232558139534886</v>
      </c>
      <c r="E101" s="87">
        <v>3531</v>
      </c>
      <c r="F101" s="86">
        <f t="shared" si="1"/>
        <v>36131.162790697679</v>
      </c>
    </row>
    <row r="102" spans="1:6" hidden="1">
      <c r="A102" s="38" t="s">
        <v>308</v>
      </c>
      <c r="B102" s="76" t="s">
        <v>101</v>
      </c>
      <c r="C102" s="93" t="s">
        <v>25</v>
      </c>
      <c r="D102" s="25">
        <v>3.7372593431483581</v>
      </c>
      <c r="E102" s="89">
        <v>954.05</v>
      </c>
      <c r="F102" s="86">
        <f t="shared" si="1"/>
        <v>3565.5322763306908</v>
      </c>
    </row>
    <row r="103" spans="1:6" ht="72" hidden="1">
      <c r="A103" s="38" t="s">
        <v>309</v>
      </c>
      <c r="B103" s="70" t="s">
        <v>79</v>
      </c>
      <c r="C103" s="93" t="s">
        <v>26</v>
      </c>
      <c r="D103" s="25">
        <v>12.279069767441861</v>
      </c>
      <c r="E103" s="87">
        <v>3821.6</v>
      </c>
      <c r="F103" s="86">
        <f t="shared" si="1"/>
        <v>46925.693023255815</v>
      </c>
    </row>
    <row r="104" spans="1:6" ht="100.8" hidden="1">
      <c r="A104" s="38" t="s">
        <v>310</v>
      </c>
      <c r="B104" s="70" t="s">
        <v>83</v>
      </c>
      <c r="C104" s="93" t="s">
        <v>26</v>
      </c>
      <c r="D104" s="25">
        <v>15.860465116279071</v>
      </c>
      <c r="E104" s="87">
        <v>5496.2</v>
      </c>
      <c r="F104" s="86">
        <f t="shared" si="1"/>
        <v>87172.288372093026</v>
      </c>
    </row>
    <row r="105" spans="1:6" ht="144" hidden="1">
      <c r="A105" s="38" t="s">
        <v>311</v>
      </c>
      <c r="B105" s="70" t="s">
        <v>80</v>
      </c>
      <c r="C105" s="93" t="s">
        <v>26</v>
      </c>
      <c r="D105" s="25">
        <v>11.972093023255814</v>
      </c>
      <c r="E105" s="87">
        <v>12613.65</v>
      </c>
      <c r="F105" s="86">
        <f t="shared" si="1"/>
        <v>151011.7911627907</v>
      </c>
    </row>
    <row r="106" spans="1:6" ht="72" hidden="1">
      <c r="A106" s="38" t="s">
        <v>312</v>
      </c>
      <c r="B106" s="70" t="s">
        <v>81</v>
      </c>
      <c r="C106" s="93" t="s">
        <v>26</v>
      </c>
      <c r="D106" s="25">
        <v>11.972093023255814</v>
      </c>
      <c r="E106" s="87">
        <v>14870.3</v>
      </c>
      <c r="F106" s="86">
        <f t="shared" si="1"/>
        <v>178028.61488372093</v>
      </c>
    </row>
    <row r="107" spans="1:6" ht="115.2" hidden="1">
      <c r="A107" s="38" t="s">
        <v>313</v>
      </c>
      <c r="B107" s="75" t="s">
        <v>184</v>
      </c>
      <c r="C107" s="93" t="s">
        <v>26</v>
      </c>
      <c r="D107" s="25">
        <v>2.4302325581395352</v>
      </c>
      <c r="E107" s="89">
        <v>23622.75</v>
      </c>
      <c r="F107" s="86">
        <f t="shared" si="1"/>
        <v>57408.776162790702</v>
      </c>
    </row>
    <row r="108" spans="1:6" hidden="1">
      <c r="A108" s="38"/>
      <c r="B108" s="109" t="s">
        <v>224</v>
      </c>
      <c r="C108" s="109"/>
      <c r="D108" s="109"/>
      <c r="E108" s="109"/>
      <c r="F108" s="54">
        <f>SUM(F78:F107)</f>
        <v>1234243.1971694834</v>
      </c>
    </row>
    <row r="109" spans="1:6" hidden="1">
      <c r="A109" s="38"/>
      <c r="B109" s="79" t="s">
        <v>220</v>
      </c>
      <c r="C109" s="22"/>
      <c r="D109" s="22"/>
      <c r="E109" s="54"/>
      <c r="F109" s="54"/>
    </row>
    <row r="110" spans="1:6" ht="28.8" hidden="1">
      <c r="A110" s="38" t="s">
        <v>314</v>
      </c>
      <c r="B110" s="76" t="s">
        <v>186</v>
      </c>
      <c r="C110" s="93" t="s">
        <v>50</v>
      </c>
      <c r="D110" s="93">
        <v>1</v>
      </c>
      <c r="E110" s="87">
        <v>3609.65</v>
      </c>
      <c r="F110" s="87">
        <f>E110*D110</f>
        <v>3609.65</v>
      </c>
    </row>
    <row r="111" spans="1:6" ht="43.2" hidden="1">
      <c r="A111" s="38" t="s">
        <v>315</v>
      </c>
      <c r="B111" s="76" t="s">
        <v>188</v>
      </c>
      <c r="C111" s="93" t="s">
        <v>50</v>
      </c>
      <c r="D111" s="93">
        <v>1</v>
      </c>
      <c r="E111" s="87">
        <v>9573.9</v>
      </c>
      <c r="F111" s="87">
        <f t="shared" ref="F111:F129" si="2">E111*D111</f>
        <v>9573.9</v>
      </c>
    </row>
    <row r="112" spans="1:6" ht="72" hidden="1">
      <c r="A112" s="38" t="s">
        <v>316</v>
      </c>
      <c r="B112" s="76" t="s">
        <v>189</v>
      </c>
      <c r="C112" s="93"/>
      <c r="D112" s="93"/>
      <c r="E112" s="87"/>
      <c r="F112" s="87">
        <f t="shared" si="2"/>
        <v>0</v>
      </c>
    </row>
    <row r="113" spans="1:6" hidden="1">
      <c r="A113" s="38" t="s">
        <v>317</v>
      </c>
      <c r="B113" s="78" t="s">
        <v>190</v>
      </c>
      <c r="C113" s="93" t="s">
        <v>50</v>
      </c>
      <c r="D113" s="93">
        <v>1</v>
      </c>
      <c r="E113" s="87">
        <v>2173.5500000000002</v>
      </c>
      <c r="F113" s="87">
        <f t="shared" si="2"/>
        <v>2173.5500000000002</v>
      </c>
    </row>
    <row r="114" spans="1:6" hidden="1">
      <c r="A114" s="38" t="s">
        <v>318</v>
      </c>
      <c r="B114" s="78" t="s">
        <v>191</v>
      </c>
      <c r="C114" s="93" t="s">
        <v>50</v>
      </c>
      <c r="D114" s="93">
        <v>1</v>
      </c>
      <c r="E114" s="87">
        <v>1813.55</v>
      </c>
      <c r="F114" s="87">
        <f t="shared" si="2"/>
        <v>1813.55</v>
      </c>
    </row>
    <row r="115" spans="1:6" hidden="1">
      <c r="A115" s="38" t="s">
        <v>319</v>
      </c>
      <c r="B115" s="78" t="s">
        <v>192</v>
      </c>
      <c r="C115" s="93" t="s">
        <v>50</v>
      </c>
      <c r="D115" s="93">
        <v>1</v>
      </c>
      <c r="E115" s="87">
        <v>2293.5500000000002</v>
      </c>
      <c r="F115" s="87">
        <f t="shared" si="2"/>
        <v>2293.5500000000002</v>
      </c>
    </row>
    <row r="116" spans="1:6" hidden="1">
      <c r="A116" s="38" t="s">
        <v>320</v>
      </c>
      <c r="B116" s="78" t="s">
        <v>193</v>
      </c>
      <c r="C116" s="93" t="s">
        <v>160</v>
      </c>
      <c r="D116" s="93">
        <v>1</v>
      </c>
      <c r="E116" s="87">
        <v>673.55</v>
      </c>
      <c r="F116" s="87">
        <f t="shared" si="2"/>
        <v>673.55</v>
      </c>
    </row>
    <row r="117" spans="1:6" ht="86.4" hidden="1">
      <c r="A117" s="38" t="s">
        <v>321</v>
      </c>
      <c r="B117" s="76" t="s">
        <v>194</v>
      </c>
      <c r="C117" s="93" t="s">
        <v>195</v>
      </c>
      <c r="D117" s="93">
        <v>15</v>
      </c>
      <c r="E117" s="87">
        <v>37.450000000000003</v>
      </c>
      <c r="F117" s="87">
        <f t="shared" si="2"/>
        <v>561.75</v>
      </c>
    </row>
    <row r="118" spans="1:6" ht="57.6" hidden="1">
      <c r="A118" s="38" t="s">
        <v>322</v>
      </c>
      <c r="B118" s="76" t="s">
        <v>196</v>
      </c>
      <c r="C118" s="93" t="s">
        <v>50</v>
      </c>
      <c r="D118" s="93">
        <v>1</v>
      </c>
      <c r="E118" s="87">
        <v>2550.6999999999998</v>
      </c>
      <c r="F118" s="87">
        <f t="shared" si="2"/>
        <v>2550.6999999999998</v>
      </c>
    </row>
    <row r="119" spans="1:6" ht="28.8" hidden="1">
      <c r="A119" s="38" t="s">
        <v>323</v>
      </c>
      <c r="B119" s="76" t="s">
        <v>197</v>
      </c>
      <c r="C119" s="93" t="s">
        <v>50</v>
      </c>
      <c r="D119" s="93">
        <v>1</v>
      </c>
      <c r="E119" s="87">
        <v>3445.15</v>
      </c>
      <c r="F119" s="87">
        <f t="shared" si="2"/>
        <v>3445.15</v>
      </c>
    </row>
    <row r="120" spans="1:6" ht="57.6" hidden="1">
      <c r="A120" s="38" t="s">
        <v>324</v>
      </c>
      <c r="B120" s="76" t="s">
        <v>198</v>
      </c>
      <c r="C120" s="93" t="s">
        <v>199</v>
      </c>
      <c r="D120" s="93">
        <v>1</v>
      </c>
      <c r="E120" s="87">
        <v>21240.6</v>
      </c>
      <c r="F120" s="87">
        <f t="shared" si="2"/>
        <v>21240.6</v>
      </c>
    </row>
    <row r="121" spans="1:6" ht="43.2" hidden="1">
      <c r="A121" s="38" t="s">
        <v>325</v>
      </c>
      <c r="B121" s="76" t="s">
        <v>200</v>
      </c>
      <c r="C121" s="93"/>
      <c r="D121" s="93">
        <v>1</v>
      </c>
      <c r="E121" s="87">
        <v>582.25</v>
      </c>
      <c r="F121" s="87">
        <f t="shared" si="2"/>
        <v>582.25</v>
      </c>
    </row>
    <row r="122" spans="1:6" hidden="1">
      <c r="A122" s="38" t="s">
        <v>326</v>
      </c>
      <c r="B122" s="78" t="s">
        <v>201</v>
      </c>
      <c r="C122" s="93" t="s">
        <v>204</v>
      </c>
      <c r="D122" s="93">
        <v>5</v>
      </c>
      <c r="E122" s="87">
        <v>1200.25</v>
      </c>
      <c r="F122" s="87">
        <f t="shared" si="2"/>
        <v>6001.25</v>
      </c>
    </row>
    <row r="123" spans="1:6" hidden="1">
      <c r="A123" s="38" t="s">
        <v>327</v>
      </c>
      <c r="B123" s="78" t="s">
        <v>202</v>
      </c>
      <c r="C123" s="93" t="s">
        <v>204</v>
      </c>
      <c r="D123" s="93">
        <v>5</v>
      </c>
      <c r="E123" s="87">
        <v>1799.6</v>
      </c>
      <c r="F123" s="87">
        <f t="shared" si="2"/>
        <v>8998</v>
      </c>
    </row>
    <row r="124" spans="1:6" hidden="1">
      <c r="A124" s="38" t="s">
        <v>328</v>
      </c>
      <c r="B124" s="76" t="s">
        <v>203</v>
      </c>
      <c r="C124" s="93" t="s">
        <v>204</v>
      </c>
      <c r="D124" s="93">
        <v>10</v>
      </c>
      <c r="E124" s="87">
        <v>3439.8</v>
      </c>
      <c r="F124" s="87">
        <f t="shared" si="2"/>
        <v>34398</v>
      </c>
    </row>
    <row r="125" spans="1:6" ht="72" hidden="1">
      <c r="A125" s="38" t="s">
        <v>329</v>
      </c>
      <c r="B125" s="76" t="s">
        <v>205</v>
      </c>
      <c r="C125" s="93"/>
      <c r="D125" s="93"/>
      <c r="E125" s="87"/>
      <c r="F125" s="87">
        <f t="shared" si="2"/>
        <v>0</v>
      </c>
    </row>
    <row r="126" spans="1:6" hidden="1">
      <c r="A126" s="38" t="s">
        <v>330</v>
      </c>
      <c r="B126" s="78" t="s">
        <v>206</v>
      </c>
      <c r="C126" s="93"/>
      <c r="D126" s="93"/>
      <c r="E126" s="87"/>
      <c r="F126" s="87">
        <f t="shared" si="2"/>
        <v>0</v>
      </c>
    </row>
    <row r="127" spans="1:6" hidden="1">
      <c r="A127" s="38" t="s">
        <v>331</v>
      </c>
      <c r="B127" s="78" t="s">
        <v>207</v>
      </c>
      <c r="C127" s="93" t="s">
        <v>174</v>
      </c>
      <c r="D127" s="93">
        <v>10</v>
      </c>
      <c r="E127" s="87">
        <v>159.65</v>
      </c>
      <c r="F127" s="87">
        <f t="shared" si="2"/>
        <v>1596.5</v>
      </c>
    </row>
    <row r="128" spans="1:6" hidden="1">
      <c r="A128" s="38" t="s">
        <v>332</v>
      </c>
      <c r="B128" s="78" t="s">
        <v>208</v>
      </c>
      <c r="C128" s="93" t="s">
        <v>174</v>
      </c>
      <c r="D128" s="93">
        <v>20</v>
      </c>
      <c r="E128" s="87">
        <v>257.25</v>
      </c>
      <c r="F128" s="87">
        <f t="shared" si="2"/>
        <v>5145</v>
      </c>
    </row>
    <row r="129" spans="1:6" ht="57.6" hidden="1">
      <c r="A129" s="38" t="s">
        <v>333</v>
      </c>
      <c r="B129" s="75" t="s">
        <v>212</v>
      </c>
      <c r="C129" s="93" t="s">
        <v>50</v>
      </c>
      <c r="D129" s="93">
        <v>1</v>
      </c>
      <c r="E129" s="87">
        <v>25300</v>
      </c>
      <c r="F129" s="87">
        <f t="shared" si="2"/>
        <v>25300</v>
      </c>
    </row>
    <row r="130" spans="1:6" hidden="1">
      <c r="A130" s="38"/>
      <c r="B130" s="79" t="s">
        <v>225</v>
      </c>
      <c r="C130" s="22"/>
      <c r="D130" s="22"/>
      <c r="E130" s="54"/>
      <c r="F130" s="54">
        <f>SUM(F110:F129)</f>
        <v>129956.95</v>
      </c>
    </row>
    <row r="131" spans="1:6" hidden="1">
      <c r="A131" s="38"/>
      <c r="B131" s="79" t="s">
        <v>221</v>
      </c>
      <c r="C131" s="22"/>
      <c r="D131" s="22"/>
      <c r="E131" s="54"/>
      <c r="F131" s="54"/>
    </row>
    <row r="132" spans="1:6" ht="43.2" hidden="1">
      <c r="A132" s="38" t="s">
        <v>255</v>
      </c>
      <c r="B132" s="76" t="s">
        <v>145</v>
      </c>
      <c r="C132" s="93" t="s">
        <v>50</v>
      </c>
      <c r="D132" s="93">
        <v>1</v>
      </c>
      <c r="E132" s="87">
        <v>1890.35</v>
      </c>
      <c r="F132" s="87">
        <f>E132*D132</f>
        <v>1890.35</v>
      </c>
    </row>
    <row r="133" spans="1:6" ht="86.4" hidden="1">
      <c r="A133" s="38" t="s">
        <v>256</v>
      </c>
      <c r="B133" s="76" t="s">
        <v>151</v>
      </c>
      <c r="C133" s="93"/>
      <c r="D133" s="93"/>
      <c r="E133" s="87"/>
      <c r="F133" s="87">
        <f t="shared" ref="F133:F144" si="3">E133*D133</f>
        <v>0</v>
      </c>
    </row>
    <row r="134" spans="1:6" hidden="1">
      <c r="A134" s="38" t="s">
        <v>257</v>
      </c>
      <c r="B134" s="78" t="s">
        <v>152</v>
      </c>
      <c r="C134" s="93" t="s">
        <v>50</v>
      </c>
      <c r="D134" s="93">
        <v>1</v>
      </c>
      <c r="E134" s="87">
        <v>1546.35</v>
      </c>
      <c r="F134" s="87">
        <f t="shared" si="3"/>
        <v>1546.35</v>
      </c>
    </row>
    <row r="135" spans="1:6" ht="57.6" hidden="1">
      <c r="A135" s="38" t="s">
        <v>258</v>
      </c>
      <c r="B135" s="76" t="s">
        <v>158</v>
      </c>
      <c r="C135" s="93"/>
      <c r="D135" s="93"/>
      <c r="E135" s="87"/>
      <c r="F135" s="87">
        <f t="shared" si="3"/>
        <v>0</v>
      </c>
    </row>
    <row r="136" spans="1:6" hidden="1">
      <c r="A136" s="38" t="s">
        <v>259</v>
      </c>
      <c r="B136" s="78" t="s">
        <v>159</v>
      </c>
      <c r="C136" s="93" t="s">
        <v>160</v>
      </c>
      <c r="D136" s="93">
        <v>10</v>
      </c>
      <c r="E136" s="87">
        <v>324.35000000000002</v>
      </c>
      <c r="F136" s="87">
        <f t="shared" si="3"/>
        <v>3243.5</v>
      </c>
    </row>
    <row r="137" spans="1:6" ht="72" hidden="1">
      <c r="A137" s="38" t="s">
        <v>260</v>
      </c>
      <c r="B137" s="76" t="s">
        <v>161</v>
      </c>
      <c r="C137" s="93" t="s">
        <v>162</v>
      </c>
      <c r="D137" s="93">
        <v>1</v>
      </c>
      <c r="E137" s="87">
        <v>12377.45</v>
      </c>
      <c r="F137" s="87">
        <f t="shared" si="3"/>
        <v>12377.45</v>
      </c>
    </row>
    <row r="138" spans="1:6" ht="57.6" hidden="1">
      <c r="A138" s="38" t="s">
        <v>261</v>
      </c>
      <c r="B138" s="76" t="s">
        <v>163</v>
      </c>
      <c r="C138" s="93"/>
      <c r="D138" s="93"/>
      <c r="E138" s="87"/>
      <c r="F138" s="87">
        <f t="shared" si="3"/>
        <v>0</v>
      </c>
    </row>
    <row r="139" spans="1:6" hidden="1">
      <c r="A139" s="38" t="s">
        <v>262</v>
      </c>
      <c r="B139" s="78" t="s">
        <v>164</v>
      </c>
      <c r="C139" s="93" t="s">
        <v>50</v>
      </c>
      <c r="D139" s="93">
        <v>1</v>
      </c>
      <c r="E139" s="87">
        <v>1039.2</v>
      </c>
      <c r="F139" s="87">
        <f t="shared" si="3"/>
        <v>1039.2</v>
      </c>
    </row>
    <row r="140" spans="1:6" ht="43.2" hidden="1">
      <c r="A140" s="38" t="s">
        <v>263</v>
      </c>
      <c r="B140" s="76" t="s">
        <v>168</v>
      </c>
      <c r="C140" s="93"/>
      <c r="D140" s="93"/>
      <c r="E140" s="87"/>
      <c r="F140" s="87">
        <f t="shared" si="3"/>
        <v>0</v>
      </c>
    </row>
    <row r="141" spans="1:6" hidden="1">
      <c r="A141" s="38" t="s">
        <v>264</v>
      </c>
      <c r="B141" s="76" t="s">
        <v>169</v>
      </c>
      <c r="C141" s="93" t="s">
        <v>50</v>
      </c>
      <c r="D141" s="93">
        <v>1</v>
      </c>
      <c r="E141" s="87">
        <v>582.25</v>
      </c>
      <c r="F141" s="87">
        <f t="shared" si="3"/>
        <v>582.25</v>
      </c>
    </row>
    <row r="142" spans="1:6" ht="57.6" hidden="1">
      <c r="A142" s="38" t="s">
        <v>265</v>
      </c>
      <c r="B142" s="76" t="s">
        <v>170</v>
      </c>
      <c r="C142" s="93"/>
      <c r="D142" s="93"/>
      <c r="E142" s="87"/>
      <c r="F142" s="87">
        <f t="shared" si="3"/>
        <v>0</v>
      </c>
    </row>
    <row r="143" spans="1:6" hidden="1">
      <c r="A143" s="38" t="s">
        <v>266</v>
      </c>
      <c r="B143" s="78" t="s">
        <v>172</v>
      </c>
      <c r="C143" s="93" t="s">
        <v>174</v>
      </c>
      <c r="D143" s="93">
        <v>10</v>
      </c>
      <c r="E143" s="87">
        <v>104.9</v>
      </c>
      <c r="F143" s="87">
        <f t="shared" si="3"/>
        <v>1049</v>
      </c>
    </row>
    <row r="144" spans="1:6" hidden="1">
      <c r="A144" s="38" t="s">
        <v>267</v>
      </c>
      <c r="B144" s="78" t="s">
        <v>173</v>
      </c>
      <c r="C144" s="93" t="s">
        <v>174</v>
      </c>
      <c r="D144" s="93">
        <v>10</v>
      </c>
      <c r="E144" s="87">
        <v>117.45</v>
      </c>
      <c r="F144" s="87">
        <f t="shared" si="3"/>
        <v>1174.5</v>
      </c>
    </row>
    <row r="145" spans="1:6" hidden="1">
      <c r="A145" s="93"/>
      <c r="B145" s="79" t="s">
        <v>226</v>
      </c>
      <c r="C145" s="22"/>
      <c r="D145" s="22"/>
      <c r="E145" s="54"/>
      <c r="F145" s="54">
        <f>SUM(F132:F144)</f>
        <v>22902.600000000002</v>
      </c>
    </row>
    <row r="146" spans="1:6" hidden="1">
      <c r="A146" s="92"/>
      <c r="B146" s="79" t="s">
        <v>231</v>
      </c>
      <c r="C146" s="56"/>
      <c r="D146" s="56"/>
      <c r="E146" s="95"/>
      <c r="F146" s="54"/>
    </row>
    <row r="147" spans="1:6" ht="31.2" hidden="1">
      <c r="A147" s="27" t="s">
        <v>334</v>
      </c>
      <c r="B147" s="81" t="s">
        <v>211</v>
      </c>
      <c r="C147" s="93" t="s">
        <v>26</v>
      </c>
      <c r="D147" s="93">
        <f>7000/10.75</f>
        <v>651.16279069767438</v>
      </c>
      <c r="E147" s="87">
        <v>1291.6500000000001</v>
      </c>
      <c r="F147" s="87">
        <f t="shared" ref="F147:F160" si="4">E147*D147</f>
        <v>841074.41860465112</v>
      </c>
    </row>
    <row r="148" spans="1:6" ht="43.2" hidden="1">
      <c r="A148" s="27" t="s">
        <v>339</v>
      </c>
      <c r="B148" s="76" t="s">
        <v>88</v>
      </c>
      <c r="C148" s="27"/>
      <c r="D148" s="27"/>
      <c r="E148" s="88"/>
      <c r="F148" s="87">
        <f t="shared" si="4"/>
        <v>0</v>
      </c>
    </row>
    <row r="149" spans="1:6" hidden="1">
      <c r="A149" s="27" t="s">
        <v>336</v>
      </c>
      <c r="B149" s="76" t="s">
        <v>87</v>
      </c>
      <c r="C149" s="93" t="s">
        <v>25</v>
      </c>
      <c r="D149" s="25">
        <f>(7000*0.33)/35.32</f>
        <v>65.402038505096257</v>
      </c>
      <c r="E149" s="87">
        <v>10965.15</v>
      </c>
      <c r="F149" s="87">
        <f t="shared" si="4"/>
        <v>717143.1625141562</v>
      </c>
    </row>
    <row r="150" spans="1:6" ht="43.2" hidden="1">
      <c r="A150" s="27" t="s">
        <v>338</v>
      </c>
      <c r="B150" s="75" t="s">
        <v>216</v>
      </c>
      <c r="C150" s="91" t="s">
        <v>204</v>
      </c>
      <c r="D150" s="36">
        <f>3500/3.281</f>
        <v>1066.7479427003962</v>
      </c>
      <c r="E150" s="90">
        <v>116.95</v>
      </c>
      <c r="F150" s="87">
        <f t="shared" si="4"/>
        <v>124756.17189881133</v>
      </c>
    </row>
    <row r="151" spans="1:6" ht="30" hidden="1" customHeight="1">
      <c r="A151" s="27" t="s">
        <v>340</v>
      </c>
      <c r="B151" s="70" t="s">
        <v>228</v>
      </c>
      <c r="C151" s="91" t="s">
        <v>229</v>
      </c>
      <c r="D151" s="36">
        <f>9000/10.75</f>
        <v>837.20930232558135</v>
      </c>
      <c r="E151" s="90">
        <v>97.9</v>
      </c>
      <c r="F151" s="87">
        <f t="shared" si="4"/>
        <v>81962.790697674413</v>
      </c>
    </row>
    <row r="152" spans="1:6" ht="30" hidden="1" customHeight="1">
      <c r="A152" s="27" t="s">
        <v>341</v>
      </c>
      <c r="B152" s="70" t="s">
        <v>230</v>
      </c>
      <c r="C152" s="91" t="s">
        <v>229</v>
      </c>
      <c r="D152" s="36">
        <f>9000/10.75</f>
        <v>837.20930232558135</v>
      </c>
      <c r="E152" s="90">
        <v>34.950000000000003</v>
      </c>
      <c r="F152" s="87">
        <f t="shared" si="4"/>
        <v>29260.465116279069</v>
      </c>
    </row>
    <row r="153" spans="1:6" hidden="1">
      <c r="A153" s="27" t="s">
        <v>335</v>
      </c>
      <c r="B153" s="78" t="s">
        <v>232</v>
      </c>
      <c r="C153" s="93" t="s">
        <v>233</v>
      </c>
      <c r="D153" s="25">
        <v>10.316392978482446</v>
      </c>
      <c r="E153" s="87">
        <v>2523.1999999999998</v>
      </c>
      <c r="F153" s="87">
        <f t="shared" si="4"/>
        <v>26030.322763306904</v>
      </c>
    </row>
    <row r="154" spans="1:6" hidden="1">
      <c r="A154" s="27" t="s">
        <v>337</v>
      </c>
      <c r="B154" s="78" t="s">
        <v>234</v>
      </c>
      <c r="C154" s="93" t="s">
        <v>233</v>
      </c>
      <c r="D154" s="25">
        <v>7.0073612684031712</v>
      </c>
      <c r="E154" s="87">
        <v>4128.8500000000004</v>
      </c>
      <c r="F154" s="87">
        <f t="shared" si="4"/>
        <v>28932.343573046437</v>
      </c>
    </row>
    <row r="155" spans="1:6" hidden="1">
      <c r="A155" s="27" t="s">
        <v>342</v>
      </c>
      <c r="B155" s="78" t="s">
        <v>235</v>
      </c>
      <c r="C155" s="93" t="s">
        <v>233</v>
      </c>
      <c r="D155" s="25">
        <v>2.8558890147225373</v>
      </c>
      <c r="E155" s="87">
        <v>5046.3999999999996</v>
      </c>
      <c r="F155" s="87">
        <f t="shared" si="4"/>
        <v>14411.958323895811</v>
      </c>
    </row>
    <row r="156" spans="1:6" ht="43.2" hidden="1">
      <c r="A156" s="27" t="s">
        <v>343</v>
      </c>
      <c r="B156" s="76" t="s">
        <v>236</v>
      </c>
      <c r="C156" s="93" t="s">
        <v>233</v>
      </c>
      <c r="D156" s="25">
        <f>D15+D14</f>
        <v>48.397508493771234</v>
      </c>
      <c r="E156" s="87">
        <v>8257.75</v>
      </c>
      <c r="F156" s="87">
        <f t="shared" si="4"/>
        <v>399654.52576443943</v>
      </c>
    </row>
    <row r="157" spans="1:6" hidden="1">
      <c r="A157" s="27" t="s">
        <v>344</v>
      </c>
      <c r="B157" s="78" t="s">
        <v>237</v>
      </c>
      <c r="C157" s="93" t="s">
        <v>233</v>
      </c>
      <c r="D157" s="25">
        <f>D29</f>
        <v>92.093023255813975</v>
      </c>
      <c r="E157" s="87">
        <v>209.65</v>
      </c>
      <c r="F157" s="87">
        <f t="shared" si="4"/>
        <v>19307.302325581401</v>
      </c>
    </row>
    <row r="158" spans="1:6" hidden="1">
      <c r="A158" s="27" t="s">
        <v>345</v>
      </c>
      <c r="B158" s="78" t="s">
        <v>238</v>
      </c>
      <c r="C158" s="93" t="s">
        <v>50</v>
      </c>
      <c r="D158" s="93">
        <v>7</v>
      </c>
      <c r="E158" s="87">
        <v>229</v>
      </c>
      <c r="F158" s="87">
        <f t="shared" si="4"/>
        <v>1603</v>
      </c>
    </row>
    <row r="159" spans="1:6" hidden="1">
      <c r="A159" s="27" t="s">
        <v>346</v>
      </c>
      <c r="B159" s="78" t="s">
        <v>239</v>
      </c>
      <c r="C159" s="93" t="s">
        <v>233</v>
      </c>
      <c r="D159" s="25">
        <f>D20+D19</f>
        <v>32.55211282559457</v>
      </c>
      <c r="E159" s="87">
        <v>1949.75</v>
      </c>
      <c r="F159" s="87">
        <f t="shared" si="4"/>
        <v>63468.481981703015</v>
      </c>
    </row>
    <row r="160" spans="1:6" ht="86.4" hidden="1">
      <c r="A160" s="27" t="s">
        <v>347</v>
      </c>
      <c r="B160" s="76" t="s">
        <v>240</v>
      </c>
      <c r="C160" s="22" t="s">
        <v>174</v>
      </c>
      <c r="D160" s="96">
        <f>20/3.281</f>
        <v>6.0957025297165499</v>
      </c>
      <c r="E160" s="87">
        <v>2785.85</v>
      </c>
      <c r="F160" s="87">
        <f t="shared" si="4"/>
        <v>16981.712892410851</v>
      </c>
    </row>
    <row r="161" spans="1:6" s="40" customFormat="1" hidden="1">
      <c r="A161" s="22"/>
      <c r="B161" s="110" t="s">
        <v>241</v>
      </c>
      <c r="C161" s="111"/>
      <c r="D161" s="111"/>
      <c r="E161" s="112"/>
      <c r="F161" s="54">
        <f>SUM(F147:F160)</f>
        <v>2364586.6564559555</v>
      </c>
    </row>
    <row r="162" spans="1:6" hidden="1">
      <c r="A162" s="93"/>
      <c r="B162" s="103" t="s">
        <v>242</v>
      </c>
      <c r="C162" s="104"/>
      <c r="D162" s="104"/>
      <c r="E162" s="105"/>
      <c r="F162" s="54">
        <f>F145+F130+F108+F72+F45+F161</f>
        <v>3899429.253625439</v>
      </c>
    </row>
  </sheetData>
  <mergeCells count="6">
    <mergeCell ref="B162:E162"/>
    <mergeCell ref="A1:F1"/>
    <mergeCell ref="A2:F2"/>
    <mergeCell ref="B45:E45"/>
    <mergeCell ref="B108:E108"/>
    <mergeCell ref="B161:E161"/>
  </mergeCells>
  <pageMargins left="0.7" right="0.7" top="0.75" bottom="0.75" header="0.3" footer="0.3"/>
  <pageSetup paperSize="9" scale="74" orientation="portrait" r:id="rId1"/>
</worksheet>
</file>

<file path=xl/worksheets/sheet4.xml><?xml version="1.0" encoding="utf-8"?>
<worksheet xmlns="http://schemas.openxmlformats.org/spreadsheetml/2006/main" xmlns:r="http://schemas.openxmlformats.org/officeDocument/2006/relationships">
  <sheetPr>
    <tabColor rgb="FF00B0F0"/>
  </sheetPr>
  <dimension ref="A1:I162"/>
  <sheetViews>
    <sheetView view="pageBreakPreview" zoomScale="60" workbookViewId="0">
      <selection activeCell="K51" sqref="K51"/>
    </sheetView>
  </sheetViews>
  <sheetFormatPr defaultRowHeight="14.4"/>
  <cols>
    <col min="1" max="1" width="8.6640625" style="4" customWidth="1"/>
    <col min="2" max="2" width="55.88671875" style="82" customWidth="1"/>
    <col min="3" max="3" width="9.109375" style="4"/>
    <col min="4" max="4" width="10" style="4" bestFit="1" customWidth="1"/>
    <col min="5" max="5" width="13.33203125" style="89" bestFit="1" customWidth="1"/>
    <col min="6" max="6" width="19.6640625" style="89" bestFit="1" customWidth="1"/>
  </cols>
  <sheetData>
    <row r="1" spans="1:6" ht="46.5" customHeight="1">
      <c r="A1" s="106" t="s">
        <v>250</v>
      </c>
      <c r="B1" s="107"/>
      <c r="C1" s="107"/>
      <c r="D1" s="107"/>
      <c r="E1" s="107"/>
      <c r="F1" s="107"/>
    </row>
    <row r="2" spans="1:6" ht="24.75" customHeight="1">
      <c r="A2" s="108"/>
      <c r="B2" s="108"/>
      <c r="C2" s="108"/>
      <c r="D2" s="108"/>
      <c r="E2" s="108"/>
      <c r="F2" s="108"/>
    </row>
    <row r="3" spans="1:6" s="4" customFormat="1" ht="29.25" customHeight="1">
      <c r="A3" s="55" t="s">
        <v>103</v>
      </c>
      <c r="B3" s="56" t="s">
        <v>0</v>
      </c>
      <c r="C3" s="56" t="s">
        <v>1</v>
      </c>
      <c r="D3" s="56" t="s">
        <v>2</v>
      </c>
      <c r="E3" s="83" t="s">
        <v>3</v>
      </c>
      <c r="F3" s="83" t="s">
        <v>4</v>
      </c>
    </row>
    <row r="4" spans="1:6" s="4" customFormat="1" ht="29.25" hidden="1" customHeight="1">
      <c r="A4" s="94"/>
      <c r="B4" s="68" t="s">
        <v>217</v>
      </c>
      <c r="C4" s="12"/>
      <c r="D4" s="12"/>
      <c r="E4" s="84"/>
      <c r="F4" s="85"/>
    </row>
    <row r="5" spans="1:6" ht="57.6" hidden="1">
      <c r="A5" s="38" t="s">
        <v>104</v>
      </c>
      <c r="B5" s="69" t="s">
        <v>33</v>
      </c>
      <c r="C5" s="92" t="s">
        <v>25</v>
      </c>
      <c r="D5" s="24">
        <f>m.sheet!H15</f>
        <v>125.22933182332956</v>
      </c>
      <c r="E5" s="86">
        <v>333.5</v>
      </c>
      <c r="F5" s="86">
        <f>E5*D5</f>
        <v>41763.982163080407</v>
      </c>
    </row>
    <row r="6" spans="1:6" hidden="1">
      <c r="A6" s="38" t="s">
        <v>105</v>
      </c>
      <c r="B6" s="70" t="s">
        <v>34</v>
      </c>
      <c r="C6" s="93" t="s">
        <v>25</v>
      </c>
      <c r="D6" s="24">
        <f>D5</f>
        <v>125.22933182332956</v>
      </c>
      <c r="E6" s="87">
        <v>160.55000000000001</v>
      </c>
      <c r="F6" s="86">
        <f t="shared" ref="F6:F44" si="0">E6*D6</f>
        <v>20105.569224235562</v>
      </c>
    </row>
    <row r="7" spans="1:6" ht="28.8" hidden="1">
      <c r="A7" s="38" t="s">
        <v>106</v>
      </c>
      <c r="B7" s="71" t="s">
        <v>32</v>
      </c>
      <c r="C7" s="91" t="s">
        <v>25</v>
      </c>
      <c r="D7" s="24">
        <f>D6</f>
        <v>125.22933182332956</v>
      </c>
      <c r="E7" s="87">
        <v>230.5</v>
      </c>
      <c r="F7" s="86">
        <f t="shared" si="0"/>
        <v>28865.360985277464</v>
      </c>
    </row>
    <row r="8" spans="1:6" ht="43.2" hidden="1">
      <c r="A8" s="38" t="s">
        <v>107</v>
      </c>
      <c r="B8" s="70" t="s">
        <v>88</v>
      </c>
      <c r="C8" s="27"/>
      <c r="D8" s="27"/>
      <c r="E8" s="88"/>
      <c r="F8" s="86">
        <f t="shared" si="0"/>
        <v>0</v>
      </c>
    </row>
    <row r="9" spans="1:6" hidden="1">
      <c r="A9" s="38" t="s">
        <v>108</v>
      </c>
      <c r="B9" s="70" t="s">
        <v>87</v>
      </c>
      <c r="C9" s="93" t="s">
        <v>25</v>
      </c>
      <c r="D9" s="25">
        <f>m.sheet!H49</f>
        <v>10.316392978482446</v>
      </c>
      <c r="E9" s="87">
        <v>10965.15</v>
      </c>
      <c r="F9" s="86">
        <f t="shared" si="0"/>
        <v>113120.79646800678</v>
      </c>
    </row>
    <row r="10" spans="1:6" hidden="1">
      <c r="A10" s="38" t="s">
        <v>109</v>
      </c>
      <c r="B10" s="72" t="s">
        <v>90</v>
      </c>
      <c r="C10" s="93" t="s">
        <v>25</v>
      </c>
      <c r="D10" s="25">
        <f>m.sheet!H56</f>
        <v>7.0073612684031712</v>
      </c>
      <c r="E10" s="87">
        <v>12452.85</v>
      </c>
      <c r="F10" s="86">
        <f t="shared" si="0"/>
        <v>87261.61877123444</v>
      </c>
    </row>
    <row r="11" spans="1:6" hidden="1">
      <c r="A11" s="38" t="s">
        <v>110</v>
      </c>
      <c r="B11" s="72" t="s">
        <v>89</v>
      </c>
      <c r="C11" s="93" t="s">
        <v>25</v>
      </c>
      <c r="D11" s="25">
        <f>m.sheet!H65</f>
        <v>2.8558890147225373</v>
      </c>
      <c r="E11" s="87">
        <v>14494.9</v>
      </c>
      <c r="F11" s="86">
        <f t="shared" si="0"/>
        <v>41395.825679501708</v>
      </c>
    </row>
    <row r="12" spans="1:6" hidden="1">
      <c r="A12" s="38" t="s">
        <v>111</v>
      </c>
      <c r="B12" s="72" t="s">
        <v>92</v>
      </c>
      <c r="C12" s="93" t="s">
        <v>25</v>
      </c>
      <c r="D12" s="25">
        <f>m.sheet!H86</f>
        <v>7.2876557191392983</v>
      </c>
      <c r="E12" s="87">
        <v>4478.8</v>
      </c>
      <c r="F12" s="86">
        <f t="shared" si="0"/>
        <v>32639.952434881092</v>
      </c>
    </row>
    <row r="13" spans="1:6" ht="115.2" hidden="1">
      <c r="A13" s="38" t="s">
        <v>112</v>
      </c>
      <c r="B13" s="70" t="s">
        <v>39</v>
      </c>
      <c r="C13" s="27"/>
      <c r="D13" s="27"/>
      <c r="E13" s="88"/>
      <c r="F13" s="86">
        <f t="shared" si="0"/>
        <v>0</v>
      </c>
    </row>
    <row r="14" spans="1:6" ht="86.4" hidden="1">
      <c r="A14" s="38" t="s">
        <v>113</v>
      </c>
      <c r="B14" s="70" t="s">
        <v>37</v>
      </c>
      <c r="C14" s="93" t="s">
        <v>25</v>
      </c>
      <c r="D14" s="25">
        <f>m.sheet!H99</f>
        <v>22.236693091732729</v>
      </c>
      <c r="E14" s="87">
        <v>17857.8</v>
      </c>
      <c r="F14" s="86">
        <f t="shared" si="0"/>
        <v>397098.41789354471</v>
      </c>
    </row>
    <row r="15" spans="1:6" ht="57.6" hidden="1">
      <c r="A15" s="38" t="s">
        <v>114</v>
      </c>
      <c r="B15" s="70" t="s">
        <v>38</v>
      </c>
      <c r="C15" s="93" t="s">
        <v>25</v>
      </c>
      <c r="D15" s="25">
        <f>m.sheet!H112</f>
        <v>26.160815402038505</v>
      </c>
      <c r="E15" s="87">
        <v>22659.55</v>
      </c>
      <c r="F15" s="86">
        <f t="shared" si="0"/>
        <v>592792.3046432616</v>
      </c>
    </row>
    <row r="16" spans="1:6" ht="72" hidden="1">
      <c r="A16" s="38" t="s">
        <v>115</v>
      </c>
      <c r="B16" s="70" t="s">
        <v>44</v>
      </c>
      <c r="C16" s="27"/>
      <c r="D16" s="27"/>
      <c r="E16" s="88"/>
      <c r="F16" s="86">
        <f t="shared" si="0"/>
        <v>0</v>
      </c>
    </row>
    <row r="17" spans="1:6" hidden="1">
      <c r="A17" s="38" t="s">
        <v>116</v>
      </c>
      <c r="B17" s="72" t="s">
        <v>45</v>
      </c>
      <c r="C17" s="93" t="s">
        <v>51</v>
      </c>
      <c r="D17" s="25">
        <f>m.sheet!H72</f>
        <v>33.146364419291338</v>
      </c>
      <c r="E17" s="87">
        <v>34702.15</v>
      </c>
      <c r="F17" s="86">
        <f t="shared" si="0"/>
        <v>1150250.1100329109</v>
      </c>
    </row>
    <row r="18" spans="1:6" hidden="1">
      <c r="A18" s="38" t="s">
        <v>117</v>
      </c>
      <c r="B18" s="72" t="s">
        <v>46</v>
      </c>
      <c r="C18" s="93" t="s">
        <v>51</v>
      </c>
      <c r="D18" s="25">
        <f>m.sheet!H79</f>
        <v>67.919261811023631</v>
      </c>
      <c r="E18" s="87">
        <v>35091.949999999997</v>
      </c>
      <c r="F18" s="86">
        <f t="shared" si="0"/>
        <v>2383419.3395093507</v>
      </c>
    </row>
    <row r="19" spans="1:6" ht="28.8" hidden="1">
      <c r="A19" s="38" t="s">
        <v>251</v>
      </c>
      <c r="B19" s="70" t="s">
        <v>41</v>
      </c>
      <c r="C19" s="93" t="s">
        <v>25</v>
      </c>
      <c r="D19" s="25">
        <f>m.sheet!H125</f>
        <v>19.252725084937715</v>
      </c>
      <c r="E19" s="89">
        <v>12051.65</v>
      </c>
      <c r="F19" s="86">
        <f t="shared" si="0"/>
        <v>232027.10426988962</v>
      </c>
    </row>
    <row r="20" spans="1:6" hidden="1">
      <c r="A20" s="38" t="s">
        <v>118</v>
      </c>
      <c r="B20" s="73" t="str">
        <f>m.sheet!B127</f>
        <v>Pacca brick work in ground floor cement, sand mortar:- Ratio 1:4</v>
      </c>
      <c r="C20" s="30" t="s">
        <v>25</v>
      </c>
      <c r="D20" s="25">
        <f>m.sheet!H141</f>
        <v>13.299387740656853</v>
      </c>
      <c r="E20" s="90">
        <v>13038.15</v>
      </c>
      <c r="F20" s="86">
        <f t="shared" si="0"/>
        <v>173399.41227084515</v>
      </c>
    </row>
    <row r="21" spans="1:6" ht="30" hidden="1" customHeight="1">
      <c r="A21" s="38" t="s">
        <v>119</v>
      </c>
      <c r="B21" s="74" t="s">
        <v>27</v>
      </c>
      <c r="C21" s="92" t="s">
        <v>26</v>
      </c>
      <c r="D21" s="25">
        <f>m.sheet!H149</f>
        <v>81.860465116279087</v>
      </c>
      <c r="E21" s="87">
        <v>422.75</v>
      </c>
      <c r="F21" s="86">
        <f t="shared" si="0"/>
        <v>34606.511627906984</v>
      </c>
    </row>
    <row r="22" spans="1:6" hidden="1">
      <c r="A22" s="38" t="s">
        <v>120</v>
      </c>
      <c r="B22" s="70" t="s">
        <v>28</v>
      </c>
      <c r="C22" s="93" t="s">
        <v>26</v>
      </c>
      <c r="D22" s="25">
        <f>m.sheet!H156</f>
        <v>92.093023255813975</v>
      </c>
      <c r="E22" s="89">
        <v>565.25</v>
      </c>
      <c r="F22" s="86">
        <f t="shared" si="0"/>
        <v>52055.581395348847</v>
      </c>
    </row>
    <row r="23" spans="1:6" ht="28.8" hidden="1">
      <c r="A23" s="38" t="s">
        <v>121</v>
      </c>
      <c r="B23" s="70" t="s">
        <v>29</v>
      </c>
      <c r="C23" s="91" t="s">
        <v>26</v>
      </c>
      <c r="D23" s="36">
        <f>m.sheet!H164</f>
        <v>92.093023255813975</v>
      </c>
      <c r="E23" s="90">
        <v>472.4</v>
      </c>
      <c r="F23" s="86">
        <f t="shared" si="0"/>
        <v>43504.744186046519</v>
      </c>
    </row>
    <row r="24" spans="1:6" ht="43.2" hidden="1">
      <c r="A24" s="38" t="s">
        <v>122</v>
      </c>
      <c r="B24" s="69" t="s">
        <v>52</v>
      </c>
      <c r="C24" s="93" t="s">
        <v>26</v>
      </c>
      <c r="D24" s="25">
        <f>D23+D22+D21</f>
        <v>266.04651162790702</v>
      </c>
      <c r="E24" s="87">
        <v>51.2</v>
      </c>
      <c r="F24" s="86">
        <f t="shared" si="0"/>
        <v>13621.58139534884</v>
      </c>
    </row>
    <row r="25" spans="1:6" hidden="1">
      <c r="A25" s="38" t="s">
        <v>123</v>
      </c>
      <c r="B25" s="70" t="s">
        <v>214</v>
      </c>
      <c r="C25" s="93" t="s">
        <v>26</v>
      </c>
      <c r="D25" s="25">
        <f>D24</f>
        <v>266.04651162790702</v>
      </c>
      <c r="E25" s="87">
        <v>179.25</v>
      </c>
      <c r="F25" s="86">
        <f t="shared" si="0"/>
        <v>47688.837209302335</v>
      </c>
    </row>
    <row r="26" spans="1:6" hidden="1">
      <c r="A26" s="38" t="s">
        <v>124</v>
      </c>
      <c r="B26" s="75" t="s">
        <v>215</v>
      </c>
      <c r="C26" s="93" t="s">
        <v>26</v>
      </c>
      <c r="D26" s="33">
        <f>6000/10.75</f>
        <v>558.1395348837209</v>
      </c>
      <c r="E26" s="87">
        <v>97.9</v>
      </c>
      <c r="F26" s="86">
        <f t="shared" si="0"/>
        <v>54641.860465116282</v>
      </c>
    </row>
    <row r="27" spans="1:6" ht="43.2" hidden="1">
      <c r="A27" s="38" t="s">
        <v>125</v>
      </c>
      <c r="B27" s="74" t="s">
        <v>30</v>
      </c>
      <c r="C27" s="92" t="s">
        <v>26</v>
      </c>
      <c r="D27" s="24">
        <f>m.sheet!H193</f>
        <v>10.072674418604652</v>
      </c>
      <c r="E27" s="86">
        <v>864.85</v>
      </c>
      <c r="F27" s="86">
        <f t="shared" si="0"/>
        <v>8711.3524709302346</v>
      </c>
    </row>
    <row r="28" spans="1:6" ht="57.6" hidden="1">
      <c r="A28" s="38" t="s">
        <v>126</v>
      </c>
      <c r="B28" s="70" t="s">
        <v>31</v>
      </c>
      <c r="C28" s="93" t="s">
        <v>26</v>
      </c>
      <c r="D28" s="25">
        <f>m.sheet!H205</f>
        <v>48.451162790697673</v>
      </c>
      <c r="E28" s="87">
        <v>909.95</v>
      </c>
      <c r="F28" s="86">
        <f t="shared" si="0"/>
        <v>44088.135581395349</v>
      </c>
    </row>
    <row r="29" spans="1:6" ht="86.4" hidden="1">
      <c r="A29" s="38" t="s">
        <v>127</v>
      </c>
      <c r="B29" s="69" t="s">
        <v>48</v>
      </c>
      <c r="C29" s="93" t="s">
        <v>26</v>
      </c>
      <c r="D29" s="25">
        <f>m.sheet!H171</f>
        <v>92.093023255813975</v>
      </c>
      <c r="E29" s="87">
        <v>2063.65</v>
      </c>
      <c r="F29" s="86">
        <f t="shared" si="0"/>
        <v>190047.76744186052</v>
      </c>
    </row>
    <row r="30" spans="1:6" hidden="1">
      <c r="A30" s="38" t="s">
        <v>128</v>
      </c>
      <c r="B30" s="72" t="s">
        <v>49</v>
      </c>
      <c r="C30" s="93" t="s">
        <v>50</v>
      </c>
      <c r="D30" s="93">
        <v>2</v>
      </c>
      <c r="E30" s="87">
        <v>997.2</v>
      </c>
      <c r="F30" s="86">
        <f t="shared" si="0"/>
        <v>1994.4</v>
      </c>
    </row>
    <row r="31" spans="1:6" ht="86.4" hidden="1">
      <c r="A31" s="38" t="s">
        <v>129</v>
      </c>
      <c r="B31" s="70" t="s">
        <v>67</v>
      </c>
      <c r="C31" s="93" t="s">
        <v>26</v>
      </c>
      <c r="D31" s="25">
        <f>m.sheet!H34</f>
        <v>97.51627906976745</v>
      </c>
      <c r="E31" s="89">
        <v>128.80000000000001</v>
      </c>
      <c r="F31" s="86">
        <f t="shared" si="0"/>
        <v>12560.096744186048</v>
      </c>
    </row>
    <row r="32" spans="1:6" ht="57.6" hidden="1">
      <c r="A32" s="38" t="s">
        <v>130</v>
      </c>
      <c r="B32" s="69" t="s">
        <v>54</v>
      </c>
      <c r="C32" s="93" t="s">
        <v>26</v>
      </c>
      <c r="D32" s="25">
        <f>m.sheet!H180</f>
        <v>32.539534883720933</v>
      </c>
      <c r="E32" s="89">
        <v>3037.15</v>
      </c>
      <c r="F32" s="86">
        <f t="shared" si="0"/>
        <v>98827.448372093029</v>
      </c>
    </row>
    <row r="33" spans="1:9" ht="86.4" hidden="1">
      <c r="A33" s="38" t="s">
        <v>131</v>
      </c>
      <c r="B33" s="70" t="s">
        <v>77</v>
      </c>
      <c r="C33" s="93" t="s">
        <v>26</v>
      </c>
      <c r="D33" s="25">
        <f>m.sheet!H225</f>
        <v>92.093023255813975</v>
      </c>
      <c r="E33" s="87">
        <v>5680.05</v>
      </c>
      <c r="F33" s="86">
        <f t="shared" si="0"/>
        <v>523092.97674418619</v>
      </c>
    </row>
    <row r="34" spans="1:9" ht="30" hidden="1" customHeight="1">
      <c r="A34" s="38" t="s">
        <v>132</v>
      </c>
      <c r="B34" s="70" t="s">
        <v>78</v>
      </c>
      <c r="C34" s="93"/>
      <c r="D34" s="25">
        <f>D33</f>
        <v>92.093023255813975</v>
      </c>
      <c r="E34" s="87">
        <v>67.55</v>
      </c>
      <c r="F34" s="86">
        <f t="shared" si="0"/>
        <v>6220.8837209302337</v>
      </c>
      <c r="I34" t="s">
        <v>69</v>
      </c>
    </row>
    <row r="35" spans="1:9" ht="86.4" hidden="1">
      <c r="A35" s="38" t="s">
        <v>133</v>
      </c>
      <c r="B35" s="70" t="s">
        <v>98</v>
      </c>
      <c r="C35" s="93" t="s">
        <v>26</v>
      </c>
      <c r="D35" s="25">
        <f>m.sheet!H278</f>
        <v>6.1722790697674412</v>
      </c>
      <c r="E35" s="87">
        <v>3354.25</v>
      </c>
      <c r="F35" s="86">
        <f t="shared" si="0"/>
        <v>20703.367069767439</v>
      </c>
    </row>
    <row r="36" spans="1:9" ht="86.4" hidden="1">
      <c r="A36" s="38" t="s">
        <v>134</v>
      </c>
      <c r="B36" s="69" t="s">
        <v>99</v>
      </c>
      <c r="C36" s="93" t="s">
        <v>26</v>
      </c>
      <c r="D36" s="25">
        <f>m.sheet!H285</f>
        <v>10.641860465116279</v>
      </c>
      <c r="E36" s="87">
        <v>7283.35</v>
      </c>
      <c r="F36" s="86">
        <f t="shared" si="0"/>
        <v>77508.394418604657</v>
      </c>
    </row>
    <row r="37" spans="1:9" hidden="1">
      <c r="A37" s="38" t="s">
        <v>135</v>
      </c>
      <c r="B37" s="76" t="s">
        <v>101</v>
      </c>
      <c r="C37" s="93" t="s">
        <v>25</v>
      </c>
      <c r="D37" s="25">
        <f>m.sheet!H23</f>
        <v>84.088335220838061</v>
      </c>
      <c r="E37" s="89">
        <v>954.05</v>
      </c>
      <c r="F37" s="86">
        <f t="shared" si="0"/>
        <v>80224.476217440548</v>
      </c>
    </row>
    <row r="38" spans="1:9" ht="72" hidden="1">
      <c r="A38" s="38" t="s">
        <v>252</v>
      </c>
      <c r="B38" s="70" t="s">
        <v>79</v>
      </c>
      <c r="C38" s="93" t="s">
        <v>26</v>
      </c>
      <c r="D38" s="25">
        <f>m.sheet!H232</f>
        <v>12.279069767441861</v>
      </c>
      <c r="E38" s="87">
        <v>3821.6</v>
      </c>
      <c r="F38" s="86">
        <f t="shared" si="0"/>
        <v>46925.693023255815</v>
      </c>
    </row>
    <row r="39" spans="1:9" ht="100.8" hidden="1">
      <c r="A39" s="38" t="s">
        <v>253</v>
      </c>
      <c r="B39" s="70" t="s">
        <v>83</v>
      </c>
      <c r="C39" s="93" t="s">
        <v>26</v>
      </c>
      <c r="D39" s="25">
        <f>m.sheet!H241</f>
        <v>15.860465116279071</v>
      </c>
      <c r="E39" s="87">
        <v>5496.2</v>
      </c>
      <c r="F39" s="86">
        <f t="shared" si="0"/>
        <v>87172.288372093026</v>
      </c>
    </row>
    <row r="40" spans="1:9" ht="144" hidden="1">
      <c r="A40" s="38" t="s">
        <v>254</v>
      </c>
      <c r="B40" s="70" t="s">
        <v>80</v>
      </c>
      <c r="C40" s="93" t="s">
        <v>26</v>
      </c>
      <c r="D40" s="25">
        <f>m.sheet!H257</f>
        <v>11.972093023255814</v>
      </c>
      <c r="E40" s="87">
        <v>12613.65</v>
      </c>
      <c r="F40" s="86">
        <f t="shared" si="0"/>
        <v>151011.7911627907</v>
      </c>
    </row>
    <row r="41" spans="1:9" ht="72" hidden="1">
      <c r="A41" s="38" t="s">
        <v>136</v>
      </c>
      <c r="B41" s="70" t="s">
        <v>81</v>
      </c>
      <c r="C41" s="93" t="s">
        <v>26</v>
      </c>
      <c r="D41" s="25">
        <f>m.sheet!H249</f>
        <v>11.972093023255814</v>
      </c>
      <c r="E41" s="87">
        <v>14870.3</v>
      </c>
      <c r="F41" s="86">
        <f t="shared" si="0"/>
        <v>178028.61488372093</v>
      </c>
    </row>
    <row r="42" spans="1:9" ht="115.2" hidden="1">
      <c r="A42" s="38" t="s">
        <v>137</v>
      </c>
      <c r="B42" s="70" t="str">
        <f>'civil works (2)'!B46</f>
        <v>Providing and fixing 1-1/2" thick G.I sheet forged door comprising of G.I pressed double skin pannelled sheet of 22 SWG in specified width of rails, Styles and panels pressed on both sides of fillet (Honey Comb paper), dully fixed in chowkat with Archtrative on one side, with heavy duty 4 No. steel hinges i/c M.S Tower bolt 9" long, M.S Sliding bolt 12" long, Rowel bolt for Hold Fasts, duly powder coated paint and punching of required holes as approved and directed by the Engineer Incharge</v>
      </c>
      <c r="C42" s="93" t="s">
        <v>26</v>
      </c>
      <c r="D42" s="25">
        <f>m.sheet!H264</f>
        <v>3.8883720930232561</v>
      </c>
      <c r="E42" s="87">
        <f>'civil works (2)'!E46</f>
        <v>23622.75</v>
      </c>
      <c r="F42" s="86">
        <f t="shared" si="0"/>
        <v>91854.04186046512</v>
      </c>
    </row>
    <row r="43" spans="1:9" ht="115.2" hidden="1">
      <c r="A43" s="38" t="s">
        <v>138</v>
      </c>
      <c r="B43" s="70" t="s">
        <v>82</v>
      </c>
      <c r="C43" s="93" t="s">
        <v>26</v>
      </c>
      <c r="D43" s="25">
        <f>m.sheet!H271</f>
        <v>2.762790697674419</v>
      </c>
      <c r="E43" s="87">
        <v>26114.55</v>
      </c>
      <c r="F43" s="86">
        <f t="shared" si="0"/>
        <v>72149.035813953495</v>
      </c>
    </row>
    <row r="44" spans="1:9" ht="30" hidden="1" customHeight="1">
      <c r="A44" s="38" t="s">
        <v>139</v>
      </c>
      <c r="B44" s="75" t="s">
        <v>100</v>
      </c>
      <c r="C44" s="93" t="s">
        <v>26</v>
      </c>
      <c r="D44" s="25">
        <f>m.sheet!H292</f>
        <v>6.5488372093023264</v>
      </c>
      <c r="E44" s="87">
        <v>4776.8999999999996</v>
      </c>
      <c r="F44" s="86">
        <f t="shared" si="0"/>
        <v>31283.140465116281</v>
      </c>
    </row>
    <row r="45" spans="1:9" hidden="1">
      <c r="A45" s="38"/>
      <c r="B45" s="109" t="s">
        <v>222</v>
      </c>
      <c r="C45" s="109"/>
      <c r="D45" s="109"/>
      <c r="E45" s="109"/>
      <c r="F45" s="54">
        <f>SUM(F5:F44)</f>
        <v>7262662.8149878792</v>
      </c>
    </row>
    <row r="46" spans="1:9">
      <c r="A46" s="38"/>
      <c r="B46" s="77" t="s">
        <v>218</v>
      </c>
    </row>
    <row r="47" spans="1:9" ht="43.2">
      <c r="A47" s="38" t="s">
        <v>255</v>
      </c>
      <c r="B47" s="76" t="s">
        <v>145</v>
      </c>
      <c r="C47" s="93" t="s">
        <v>50</v>
      </c>
      <c r="D47" s="93">
        <v>8</v>
      </c>
      <c r="E47" s="87"/>
      <c r="F47" s="87"/>
    </row>
    <row r="48" spans="1:9" ht="57.6">
      <c r="A48" s="38" t="s">
        <v>256</v>
      </c>
      <c r="B48" s="76" t="s">
        <v>147</v>
      </c>
      <c r="C48" s="93" t="s">
        <v>50</v>
      </c>
      <c r="D48" s="93">
        <v>4</v>
      </c>
      <c r="E48" s="87"/>
      <c r="F48" s="87"/>
    </row>
    <row r="49" spans="1:6" ht="28.8">
      <c r="A49" s="38" t="s">
        <v>257</v>
      </c>
      <c r="B49" s="76" t="s">
        <v>148</v>
      </c>
      <c r="C49" s="93" t="s">
        <v>50</v>
      </c>
      <c r="D49" s="93">
        <v>4</v>
      </c>
      <c r="E49" s="87"/>
      <c r="F49" s="87"/>
    </row>
    <row r="50" spans="1:6" ht="115.2">
      <c r="A50" s="38" t="s">
        <v>258</v>
      </c>
      <c r="B50" s="76" t="s">
        <v>149</v>
      </c>
      <c r="C50" s="93" t="s">
        <v>150</v>
      </c>
      <c r="D50" s="93"/>
      <c r="E50" s="87"/>
      <c r="F50" s="87"/>
    </row>
    <row r="51" spans="1:6" ht="86.4">
      <c r="A51" s="38" t="s">
        <v>259</v>
      </c>
      <c r="B51" s="76" t="s">
        <v>151</v>
      </c>
      <c r="C51" s="93"/>
      <c r="D51" s="93"/>
      <c r="E51" s="87"/>
      <c r="F51" s="87"/>
    </row>
    <row r="52" spans="1:6">
      <c r="A52" s="38" t="s">
        <v>260</v>
      </c>
      <c r="B52" s="78" t="s">
        <v>152</v>
      </c>
      <c r="C52" s="93" t="s">
        <v>50</v>
      </c>
      <c r="D52" s="93">
        <v>3</v>
      </c>
      <c r="E52" s="87"/>
      <c r="F52" s="87"/>
    </row>
    <row r="53" spans="1:6">
      <c r="A53" s="38" t="s">
        <v>261</v>
      </c>
      <c r="B53" s="78" t="s">
        <v>153</v>
      </c>
      <c r="C53" s="93" t="s">
        <v>50</v>
      </c>
      <c r="D53" s="93">
        <v>1</v>
      </c>
      <c r="E53" s="87"/>
      <c r="F53" s="87"/>
    </row>
    <row r="54" spans="1:6" ht="86.4">
      <c r="A54" s="38" t="s">
        <v>262</v>
      </c>
      <c r="B54" s="76" t="s">
        <v>154</v>
      </c>
      <c r="C54" s="93"/>
      <c r="D54" s="93"/>
      <c r="E54" s="87"/>
      <c r="F54" s="87"/>
    </row>
    <row r="55" spans="1:6">
      <c r="A55" s="38" t="s">
        <v>263</v>
      </c>
      <c r="B55" s="78" t="s">
        <v>155</v>
      </c>
      <c r="C55" s="93" t="s">
        <v>50</v>
      </c>
      <c r="D55" s="93">
        <v>1</v>
      </c>
      <c r="E55" s="87"/>
      <c r="F55" s="87"/>
    </row>
    <row r="56" spans="1:6">
      <c r="A56" s="38" t="s">
        <v>264</v>
      </c>
      <c r="B56" s="78" t="s">
        <v>156</v>
      </c>
      <c r="C56" s="93" t="s">
        <v>50</v>
      </c>
      <c r="D56" s="93">
        <v>1</v>
      </c>
      <c r="E56" s="87"/>
      <c r="F56" s="87"/>
    </row>
    <row r="57" spans="1:6" ht="158.4">
      <c r="A57" s="38" t="s">
        <v>265</v>
      </c>
      <c r="B57" s="76" t="s">
        <v>157</v>
      </c>
      <c r="C57" s="93" t="s">
        <v>150</v>
      </c>
      <c r="D57" s="93">
        <v>1</v>
      </c>
      <c r="E57" s="87"/>
      <c r="F57" s="87"/>
    </row>
    <row r="58" spans="1:6" ht="57.6">
      <c r="A58" s="38" t="s">
        <v>266</v>
      </c>
      <c r="B58" s="76" t="s">
        <v>158</v>
      </c>
      <c r="C58" s="93"/>
      <c r="D58" s="93"/>
      <c r="E58" s="87"/>
      <c r="F58" s="87"/>
    </row>
    <row r="59" spans="1:6">
      <c r="A59" s="38" t="s">
        <v>267</v>
      </c>
      <c r="B59" s="78" t="s">
        <v>159</v>
      </c>
      <c r="C59" s="93" t="s">
        <v>160</v>
      </c>
      <c r="D59" s="93">
        <v>50</v>
      </c>
      <c r="E59" s="87"/>
      <c r="F59" s="87"/>
    </row>
    <row r="60" spans="1:6" ht="72">
      <c r="A60" s="38" t="s">
        <v>268</v>
      </c>
      <c r="B60" s="76" t="s">
        <v>161</v>
      </c>
      <c r="C60" s="93" t="s">
        <v>162</v>
      </c>
      <c r="D60" s="93">
        <v>1</v>
      </c>
      <c r="E60" s="87"/>
      <c r="F60" s="87"/>
    </row>
    <row r="61" spans="1:6" ht="57.6">
      <c r="A61" s="38" t="s">
        <v>269</v>
      </c>
      <c r="B61" s="76" t="s">
        <v>163</v>
      </c>
      <c r="C61" s="93"/>
      <c r="D61" s="93"/>
      <c r="E61" s="87"/>
      <c r="F61" s="87"/>
    </row>
    <row r="62" spans="1:6">
      <c r="A62" s="38" t="s">
        <v>270</v>
      </c>
      <c r="B62" s="78" t="s">
        <v>164</v>
      </c>
      <c r="C62" s="93" t="s">
        <v>50</v>
      </c>
      <c r="D62" s="93">
        <v>1</v>
      </c>
      <c r="E62" s="87"/>
      <c r="F62" s="87"/>
    </row>
    <row r="63" spans="1:6">
      <c r="A63" s="38" t="s">
        <v>271</v>
      </c>
      <c r="B63" s="78" t="s">
        <v>165</v>
      </c>
      <c r="C63" s="93" t="s">
        <v>50</v>
      </c>
      <c r="D63" s="93">
        <v>2</v>
      </c>
      <c r="E63" s="87"/>
      <c r="F63" s="87"/>
    </row>
    <row r="64" spans="1:6">
      <c r="A64" s="38" t="s">
        <v>272</v>
      </c>
      <c r="B64" s="78" t="s">
        <v>166</v>
      </c>
      <c r="C64" s="93" t="s">
        <v>50</v>
      </c>
      <c r="D64" s="93">
        <v>6</v>
      </c>
      <c r="E64" s="87"/>
      <c r="F64" s="87"/>
    </row>
    <row r="65" spans="1:9">
      <c r="A65" s="38" t="s">
        <v>273</v>
      </c>
      <c r="B65" s="78" t="s">
        <v>167</v>
      </c>
      <c r="C65" s="93" t="s">
        <v>50</v>
      </c>
      <c r="D65" s="93">
        <v>14</v>
      </c>
      <c r="E65" s="87"/>
      <c r="F65" s="87"/>
    </row>
    <row r="66" spans="1:9" ht="43.2">
      <c r="A66" s="38" t="s">
        <v>274</v>
      </c>
      <c r="B66" s="76" t="s">
        <v>168</v>
      </c>
      <c r="C66" s="93"/>
      <c r="D66" s="93"/>
      <c r="E66" s="87"/>
      <c r="F66" s="87"/>
    </row>
    <row r="67" spans="1:9">
      <c r="A67" s="38" t="s">
        <v>275</v>
      </c>
      <c r="B67" s="76" t="s">
        <v>169</v>
      </c>
      <c r="C67" s="93" t="s">
        <v>50</v>
      </c>
      <c r="D67" s="93">
        <v>14</v>
      </c>
      <c r="E67" s="87"/>
      <c r="F67" s="87"/>
    </row>
    <row r="68" spans="1:9" ht="57.6">
      <c r="A68" s="38" t="s">
        <v>276</v>
      </c>
      <c r="B68" s="76" t="s">
        <v>170</v>
      </c>
      <c r="C68" s="93"/>
      <c r="D68" s="93"/>
      <c r="E68" s="87"/>
      <c r="F68" s="87"/>
    </row>
    <row r="69" spans="1:9">
      <c r="A69" s="38" t="s">
        <v>277</v>
      </c>
      <c r="B69" s="78" t="s">
        <v>171</v>
      </c>
      <c r="C69" s="93"/>
      <c r="D69" s="93"/>
      <c r="E69" s="87"/>
      <c r="F69" s="87"/>
    </row>
    <row r="70" spans="1:9">
      <c r="A70" s="38" t="s">
        <v>278</v>
      </c>
      <c r="B70" s="78" t="s">
        <v>172</v>
      </c>
      <c r="C70" s="93" t="s">
        <v>174</v>
      </c>
      <c r="D70" s="93">
        <v>50</v>
      </c>
      <c r="E70" s="87"/>
      <c r="F70" s="87"/>
    </row>
    <row r="71" spans="1:9">
      <c r="A71" s="38" t="s">
        <v>279</v>
      </c>
      <c r="B71" s="78" t="s">
        <v>173</v>
      </c>
      <c r="C71" s="93" t="s">
        <v>174</v>
      </c>
      <c r="D71" s="93">
        <v>50</v>
      </c>
      <c r="E71" s="87"/>
      <c r="F71" s="87"/>
    </row>
    <row r="72" spans="1:9">
      <c r="A72" s="38"/>
      <c r="B72" s="79" t="s">
        <v>223</v>
      </c>
      <c r="C72" s="22"/>
      <c r="D72" s="22"/>
      <c r="E72" s="54"/>
      <c r="F72" s="54"/>
    </row>
    <row r="73" spans="1:9" hidden="1">
      <c r="A73" s="38"/>
      <c r="B73" s="79" t="s">
        <v>219</v>
      </c>
    </row>
    <row r="74" spans="1:9" ht="43.2" hidden="1">
      <c r="A74" s="38" t="s">
        <v>280</v>
      </c>
      <c r="B74" s="70" t="s">
        <v>88</v>
      </c>
      <c r="C74" s="27"/>
      <c r="D74" s="27"/>
      <c r="E74" s="88"/>
      <c r="F74" s="86"/>
    </row>
    <row r="75" spans="1:9" hidden="1">
      <c r="A75" s="38" t="s">
        <v>281</v>
      </c>
      <c r="B75" s="70" t="s">
        <v>87</v>
      </c>
      <c r="C75" s="93" t="s">
        <v>25</v>
      </c>
      <c r="D75" s="25">
        <v>53</v>
      </c>
      <c r="E75" s="87">
        <v>10965.15</v>
      </c>
      <c r="F75" s="86">
        <f>E75*D75</f>
        <v>581152.94999999995</v>
      </c>
    </row>
    <row r="76" spans="1:9" hidden="1">
      <c r="A76" s="38" t="s">
        <v>282</v>
      </c>
      <c r="B76" s="72" t="s">
        <v>89</v>
      </c>
      <c r="C76" s="93" t="s">
        <v>25</v>
      </c>
      <c r="D76" s="25">
        <v>53</v>
      </c>
      <c r="E76" s="87">
        <v>14494.9</v>
      </c>
      <c r="F76" s="86">
        <f t="shared" ref="F76:F107" si="1">E76*D76</f>
        <v>768229.7</v>
      </c>
    </row>
    <row r="77" spans="1:9" hidden="1">
      <c r="A77" s="38" t="s">
        <v>283</v>
      </c>
      <c r="B77" s="80" t="s">
        <v>227</v>
      </c>
      <c r="C77" s="93"/>
      <c r="D77" s="25"/>
      <c r="E77" s="87"/>
      <c r="F77" s="86">
        <f t="shared" si="1"/>
        <v>0</v>
      </c>
    </row>
    <row r="78" spans="1:9" ht="43.2" hidden="1">
      <c r="A78" s="38" t="s">
        <v>284</v>
      </c>
      <c r="B78" s="70" t="s">
        <v>88</v>
      </c>
      <c r="C78" s="27"/>
      <c r="D78" s="27"/>
      <c r="E78" s="88"/>
      <c r="F78" s="86">
        <f t="shared" si="1"/>
        <v>0</v>
      </c>
      <c r="I78">
        <v>7000</v>
      </c>
    </row>
    <row r="79" spans="1:9" hidden="1">
      <c r="A79" s="38" t="s">
        <v>285</v>
      </c>
      <c r="B79" s="70" t="s">
        <v>87</v>
      </c>
      <c r="C79" s="93" t="s">
        <v>25</v>
      </c>
      <c r="D79" s="25">
        <v>0.86330690826727063</v>
      </c>
      <c r="E79" s="87">
        <v>10965.15</v>
      </c>
      <c r="F79" s="86">
        <f t="shared" si="1"/>
        <v>9466.289745186863</v>
      </c>
      <c r="I79">
        <f>I78*0.25</f>
        <v>1750</v>
      </c>
    </row>
    <row r="80" spans="1:9" hidden="1">
      <c r="A80" s="38" t="s">
        <v>286</v>
      </c>
      <c r="B80" s="72" t="s">
        <v>90</v>
      </c>
      <c r="C80" s="93" t="s">
        <v>25</v>
      </c>
      <c r="D80" s="25">
        <v>0.74745186862967172</v>
      </c>
      <c r="E80" s="87">
        <v>12452.85</v>
      </c>
      <c r="F80" s="86">
        <f t="shared" si="1"/>
        <v>9307.9060022650083</v>
      </c>
      <c r="I80">
        <f>I79/35.32</f>
        <v>49.546998867497166</v>
      </c>
    </row>
    <row r="81" spans="1:6" hidden="1">
      <c r="A81" s="38" t="s">
        <v>287</v>
      </c>
      <c r="B81" s="72" t="s">
        <v>89</v>
      </c>
      <c r="C81" s="93" t="s">
        <v>25</v>
      </c>
      <c r="D81" s="25">
        <v>1.4014722536806343</v>
      </c>
      <c r="E81" s="87">
        <v>14494.9</v>
      </c>
      <c r="F81" s="86">
        <f t="shared" si="1"/>
        <v>20314.200169875425</v>
      </c>
    </row>
    <row r="82" spans="1:6" hidden="1">
      <c r="A82" s="38" t="s">
        <v>288</v>
      </c>
      <c r="B82" s="72" t="s">
        <v>92</v>
      </c>
      <c r="C82" s="93" t="s">
        <v>25</v>
      </c>
      <c r="D82" s="25">
        <v>1.9620611551528881</v>
      </c>
      <c r="E82" s="87">
        <v>4478.8</v>
      </c>
      <c r="F82" s="86">
        <f t="shared" si="1"/>
        <v>8787.6795016987562</v>
      </c>
    </row>
    <row r="83" spans="1:6" ht="115.2" hidden="1">
      <c r="A83" s="38" t="s">
        <v>289</v>
      </c>
      <c r="B83" s="70" t="s">
        <v>39</v>
      </c>
      <c r="C83" s="27"/>
      <c r="D83" s="27"/>
      <c r="E83" s="88"/>
      <c r="F83" s="86">
        <f t="shared" si="1"/>
        <v>0</v>
      </c>
    </row>
    <row r="84" spans="1:6" ht="86.4" hidden="1">
      <c r="A84" s="38" t="s">
        <v>290</v>
      </c>
      <c r="B84" s="70" t="s">
        <v>37</v>
      </c>
      <c r="C84" s="93" t="s">
        <v>25</v>
      </c>
      <c r="D84" s="25">
        <v>1.5416194790486977</v>
      </c>
      <c r="E84" s="87">
        <v>17857.8</v>
      </c>
      <c r="F84" s="86">
        <f t="shared" si="1"/>
        <v>27529.932332955832</v>
      </c>
    </row>
    <row r="85" spans="1:6" ht="57.6" hidden="1">
      <c r="A85" s="38" t="s">
        <v>291</v>
      </c>
      <c r="B85" s="70" t="s">
        <v>38</v>
      </c>
      <c r="C85" s="93" t="s">
        <v>25</v>
      </c>
      <c r="D85" s="25">
        <v>1.5727633069082674</v>
      </c>
      <c r="E85" s="87">
        <v>22659.55</v>
      </c>
      <c r="F85" s="86">
        <f t="shared" si="1"/>
        <v>35638.10879105323</v>
      </c>
    </row>
    <row r="86" spans="1:6" ht="72" hidden="1">
      <c r="A86" s="38" t="s">
        <v>292</v>
      </c>
      <c r="B86" s="70" t="s">
        <v>44</v>
      </c>
      <c r="C86" s="27"/>
      <c r="D86" s="27"/>
      <c r="E86" s="88"/>
      <c r="F86" s="86">
        <f t="shared" si="1"/>
        <v>0</v>
      </c>
    </row>
    <row r="87" spans="1:6" hidden="1">
      <c r="A87" s="38" t="s">
        <v>293</v>
      </c>
      <c r="B87" s="72" t="s">
        <v>45</v>
      </c>
      <c r="C87" s="93" t="s">
        <v>51</v>
      </c>
      <c r="D87" s="25">
        <v>12</v>
      </c>
      <c r="E87" s="87">
        <v>34702.15</v>
      </c>
      <c r="F87" s="86">
        <f t="shared" si="1"/>
        <v>416425.80000000005</v>
      </c>
    </row>
    <row r="88" spans="1:6" ht="28.8" hidden="1">
      <c r="A88" s="38" t="s">
        <v>294</v>
      </c>
      <c r="B88" s="70" t="s">
        <v>41</v>
      </c>
      <c r="C88" s="93" t="s">
        <v>25</v>
      </c>
      <c r="D88" s="25">
        <v>2.7328708946772369</v>
      </c>
      <c r="E88" s="89">
        <v>12051.65</v>
      </c>
      <c r="F88" s="86">
        <f t="shared" si="1"/>
        <v>32935.60351783692</v>
      </c>
    </row>
    <row r="89" spans="1:6" ht="30" hidden="1" customHeight="1">
      <c r="A89" s="38" t="s">
        <v>295</v>
      </c>
      <c r="B89" s="73" t="str">
        <f>B20</f>
        <v>Pacca brick work in ground floor cement, sand mortar:- Ratio 1:4</v>
      </c>
      <c r="C89" s="30" t="s">
        <v>25</v>
      </c>
      <c r="D89" s="31">
        <v>3.5854331823329559</v>
      </c>
      <c r="E89" s="90">
        <v>13038.15</v>
      </c>
      <c r="F89" s="86">
        <f t="shared" si="1"/>
        <v>46747.415646234425</v>
      </c>
    </row>
    <row r="90" spans="1:6" ht="30" hidden="1" customHeight="1">
      <c r="A90" s="38" t="s">
        <v>296</v>
      </c>
      <c r="B90" s="74" t="s">
        <v>27</v>
      </c>
      <c r="C90" s="92" t="s">
        <v>26</v>
      </c>
      <c r="D90" s="24">
        <v>20.465116279069772</v>
      </c>
      <c r="E90" s="87">
        <v>422.75</v>
      </c>
      <c r="F90" s="86">
        <f t="shared" si="1"/>
        <v>8651.6279069767461</v>
      </c>
    </row>
    <row r="91" spans="1:6" ht="30" hidden="1" customHeight="1">
      <c r="A91" s="38" t="s">
        <v>297</v>
      </c>
      <c r="B91" s="70" t="s">
        <v>28</v>
      </c>
      <c r="C91" s="93" t="s">
        <v>26</v>
      </c>
      <c r="D91" s="25">
        <v>20.465116279069772</v>
      </c>
      <c r="E91" s="89">
        <v>565.25</v>
      </c>
      <c r="F91" s="86">
        <f t="shared" si="1"/>
        <v>11567.906976744189</v>
      </c>
    </row>
    <row r="92" spans="1:6" ht="30" hidden="1" customHeight="1">
      <c r="A92" s="38" t="s">
        <v>298</v>
      </c>
      <c r="B92" s="70" t="s">
        <v>29</v>
      </c>
      <c r="C92" s="91" t="s">
        <v>26</v>
      </c>
      <c r="D92" s="36">
        <v>2.5581395348837215</v>
      </c>
      <c r="E92" s="90">
        <v>472.4</v>
      </c>
      <c r="F92" s="86">
        <f t="shared" si="1"/>
        <v>1208.4651162790699</v>
      </c>
    </row>
    <row r="93" spans="1:6" ht="43.2" hidden="1">
      <c r="A93" s="38" t="s">
        <v>299</v>
      </c>
      <c r="B93" s="69" t="s">
        <v>52</v>
      </c>
      <c r="C93" s="93" t="s">
        <v>26</v>
      </c>
      <c r="D93" s="25">
        <v>43.488372093023266</v>
      </c>
      <c r="E93" s="87">
        <v>51.2</v>
      </c>
      <c r="F93" s="86">
        <f t="shared" si="1"/>
        <v>2226.6046511627915</v>
      </c>
    </row>
    <row r="94" spans="1:6" hidden="1">
      <c r="A94" s="38" t="s">
        <v>300</v>
      </c>
      <c r="B94" s="72" t="s">
        <v>53</v>
      </c>
      <c r="C94" s="93" t="s">
        <v>26</v>
      </c>
      <c r="D94" s="25">
        <v>43.488372093023266</v>
      </c>
      <c r="E94" s="87">
        <v>179.25</v>
      </c>
      <c r="F94" s="86">
        <f t="shared" si="1"/>
        <v>7795.2906976744207</v>
      </c>
    </row>
    <row r="95" spans="1:6" ht="43.2" hidden="1">
      <c r="A95" s="38" t="s">
        <v>301</v>
      </c>
      <c r="B95" s="74" t="s">
        <v>30</v>
      </c>
      <c r="C95" s="92" t="s">
        <v>26</v>
      </c>
      <c r="D95" s="24">
        <v>3.0697674418604652</v>
      </c>
      <c r="E95" s="86">
        <v>864.85</v>
      </c>
      <c r="F95" s="86">
        <f t="shared" si="1"/>
        <v>2654.8883720930235</v>
      </c>
    </row>
    <row r="96" spans="1:6" ht="57.6" hidden="1">
      <c r="A96" s="38" t="s">
        <v>302</v>
      </c>
      <c r="B96" s="70" t="s">
        <v>31</v>
      </c>
      <c r="C96" s="93" t="s">
        <v>26</v>
      </c>
      <c r="D96" s="25">
        <v>20.465116279069772</v>
      </c>
      <c r="E96" s="87">
        <v>909.95</v>
      </c>
      <c r="F96" s="86">
        <f t="shared" si="1"/>
        <v>18622.232558139538</v>
      </c>
    </row>
    <row r="97" spans="1:6" ht="86.4" hidden="1">
      <c r="A97" s="38" t="s">
        <v>303</v>
      </c>
      <c r="B97" s="69" t="s">
        <v>48</v>
      </c>
      <c r="C97" s="93" t="s">
        <v>26</v>
      </c>
      <c r="D97" s="25">
        <v>2.5581395348837215</v>
      </c>
      <c r="E97" s="87">
        <v>2063.65</v>
      </c>
      <c r="F97" s="86">
        <f t="shared" si="1"/>
        <v>5279.1046511627919</v>
      </c>
    </row>
    <row r="98" spans="1:6" ht="30" hidden="1" customHeight="1">
      <c r="A98" s="38" t="s">
        <v>304</v>
      </c>
      <c r="B98" s="72" t="s">
        <v>49</v>
      </c>
      <c r="C98" s="93" t="s">
        <v>50</v>
      </c>
      <c r="D98" s="93">
        <v>1</v>
      </c>
      <c r="E98" s="87">
        <v>997.2</v>
      </c>
      <c r="F98" s="86">
        <f t="shared" si="1"/>
        <v>997.2</v>
      </c>
    </row>
    <row r="99" spans="1:6" ht="86.4" hidden="1">
      <c r="A99" s="38" t="s">
        <v>305</v>
      </c>
      <c r="B99" s="70" t="s">
        <v>67</v>
      </c>
      <c r="C99" s="93" t="s">
        <v>26</v>
      </c>
      <c r="D99" s="25">
        <v>6.7534883720930239</v>
      </c>
      <c r="E99" s="89">
        <v>128.80000000000001</v>
      </c>
      <c r="F99" s="86">
        <f t="shared" si="1"/>
        <v>869.84930232558156</v>
      </c>
    </row>
    <row r="100" spans="1:6" ht="86.4" hidden="1">
      <c r="A100" s="38" t="s">
        <v>306</v>
      </c>
      <c r="B100" s="70" t="str">
        <f>'civil works (2)'!B38</f>
        <v>Providing and laying superb quality Ceramic tile floors of Masterbrand of specified size,Glossy/Matt/Texture of approved Color andShade as per approved design with adhesive bond, over 3/4" thick(1;2) cement sand plaster i/c the cost of sealer for finishing the jointsi/c cutting grinding complete in all respects and as approved anddirected by the Engineer Incharge. iii) 6"x6"</v>
      </c>
      <c r="C100" s="93" t="s">
        <v>26</v>
      </c>
      <c r="D100" s="25">
        <v>2.5581395348837215</v>
      </c>
      <c r="E100" s="87">
        <v>2725.9</v>
      </c>
      <c r="F100" s="86">
        <f t="shared" si="1"/>
        <v>6973.2325581395362</v>
      </c>
    </row>
    <row r="101" spans="1:6" ht="86.4" hidden="1">
      <c r="A101" s="38" t="s">
        <v>307</v>
      </c>
      <c r="B101" s="69" t="str">
        <f>'civil works (2)'!B39</f>
        <v>Providing and laying superb quality Ceramic tiles dado of Masterbrand of specified size,Glossy/Matt/Texture skirting/dado of approvedColor and Shade with adhesive bond over 1/2"thick (1:2) cementplaster i/c the cost of sealer for finishing the joints i/c cutting grindingcomplete in all respects as approved and directed by the EngineerIncharge. iii) 6"x6"</v>
      </c>
      <c r="C101" s="93" t="s">
        <v>26</v>
      </c>
      <c r="D101" s="25">
        <v>10.232558139534886</v>
      </c>
      <c r="E101" s="87">
        <v>3531</v>
      </c>
      <c r="F101" s="86">
        <f t="shared" si="1"/>
        <v>36131.162790697679</v>
      </c>
    </row>
    <row r="102" spans="1:6" hidden="1">
      <c r="A102" s="38" t="s">
        <v>308</v>
      </c>
      <c r="B102" s="76" t="s">
        <v>101</v>
      </c>
      <c r="C102" s="93" t="s">
        <v>25</v>
      </c>
      <c r="D102" s="25">
        <v>3.7372593431483581</v>
      </c>
      <c r="E102" s="89">
        <v>954.05</v>
      </c>
      <c r="F102" s="86">
        <f t="shared" si="1"/>
        <v>3565.5322763306908</v>
      </c>
    </row>
    <row r="103" spans="1:6" ht="72" hidden="1">
      <c r="A103" s="38" t="s">
        <v>309</v>
      </c>
      <c r="B103" s="70" t="s">
        <v>79</v>
      </c>
      <c r="C103" s="93" t="s">
        <v>26</v>
      </c>
      <c r="D103" s="25">
        <v>12.279069767441861</v>
      </c>
      <c r="E103" s="87">
        <v>3821.6</v>
      </c>
      <c r="F103" s="86">
        <f t="shared" si="1"/>
        <v>46925.693023255815</v>
      </c>
    </row>
    <row r="104" spans="1:6" ht="100.8" hidden="1">
      <c r="A104" s="38" t="s">
        <v>310</v>
      </c>
      <c r="B104" s="70" t="s">
        <v>83</v>
      </c>
      <c r="C104" s="93" t="s">
        <v>26</v>
      </c>
      <c r="D104" s="25">
        <v>15.860465116279071</v>
      </c>
      <c r="E104" s="87">
        <v>5496.2</v>
      </c>
      <c r="F104" s="86">
        <f t="shared" si="1"/>
        <v>87172.288372093026</v>
      </c>
    </row>
    <row r="105" spans="1:6" ht="144" hidden="1">
      <c r="A105" s="38" t="s">
        <v>311</v>
      </c>
      <c r="B105" s="70" t="s">
        <v>80</v>
      </c>
      <c r="C105" s="93" t="s">
        <v>26</v>
      </c>
      <c r="D105" s="25">
        <v>11.972093023255814</v>
      </c>
      <c r="E105" s="87">
        <v>12613.65</v>
      </c>
      <c r="F105" s="86">
        <f t="shared" si="1"/>
        <v>151011.7911627907</v>
      </c>
    </row>
    <row r="106" spans="1:6" ht="72" hidden="1">
      <c r="A106" s="38" t="s">
        <v>312</v>
      </c>
      <c r="B106" s="70" t="s">
        <v>81</v>
      </c>
      <c r="C106" s="93" t="s">
        <v>26</v>
      </c>
      <c r="D106" s="25">
        <v>11.972093023255814</v>
      </c>
      <c r="E106" s="87">
        <v>14870.3</v>
      </c>
      <c r="F106" s="86">
        <f t="shared" si="1"/>
        <v>178028.61488372093</v>
      </c>
    </row>
    <row r="107" spans="1:6" ht="115.2" hidden="1">
      <c r="A107" s="38" t="s">
        <v>313</v>
      </c>
      <c r="B107" s="75" t="s">
        <v>184</v>
      </c>
      <c r="C107" s="93" t="s">
        <v>26</v>
      </c>
      <c r="D107" s="25">
        <v>2.4302325581395352</v>
      </c>
      <c r="E107" s="89">
        <v>23622.75</v>
      </c>
      <c r="F107" s="86">
        <f t="shared" si="1"/>
        <v>57408.776162790702</v>
      </c>
    </row>
    <row r="108" spans="1:6" hidden="1">
      <c r="A108" s="38"/>
      <c r="B108" s="109" t="s">
        <v>224</v>
      </c>
      <c r="C108" s="109"/>
      <c r="D108" s="109"/>
      <c r="E108" s="109"/>
      <c r="F108" s="54">
        <f>SUM(F78:F107)</f>
        <v>1234243.1971694834</v>
      </c>
    </row>
    <row r="109" spans="1:6" hidden="1">
      <c r="A109" s="38"/>
      <c r="B109" s="79" t="s">
        <v>220</v>
      </c>
      <c r="C109" s="22"/>
      <c r="D109" s="22"/>
      <c r="E109" s="54"/>
      <c r="F109" s="54"/>
    </row>
    <row r="110" spans="1:6" ht="28.8" hidden="1">
      <c r="A110" s="38" t="s">
        <v>314</v>
      </c>
      <c r="B110" s="76" t="s">
        <v>186</v>
      </c>
      <c r="C110" s="93" t="s">
        <v>50</v>
      </c>
      <c r="D110" s="93">
        <v>1</v>
      </c>
      <c r="E110" s="87">
        <v>3609.65</v>
      </c>
      <c r="F110" s="87">
        <f>E110*D110</f>
        <v>3609.65</v>
      </c>
    </row>
    <row r="111" spans="1:6" ht="43.2" hidden="1">
      <c r="A111" s="38" t="s">
        <v>315</v>
      </c>
      <c r="B111" s="76" t="s">
        <v>188</v>
      </c>
      <c r="C111" s="93" t="s">
        <v>50</v>
      </c>
      <c r="D111" s="93">
        <v>1</v>
      </c>
      <c r="E111" s="87">
        <v>9573.9</v>
      </c>
      <c r="F111" s="87">
        <f t="shared" ref="F111:F129" si="2">E111*D111</f>
        <v>9573.9</v>
      </c>
    </row>
    <row r="112" spans="1:6" ht="72" hidden="1">
      <c r="A112" s="38" t="s">
        <v>316</v>
      </c>
      <c r="B112" s="76" t="s">
        <v>189</v>
      </c>
      <c r="C112" s="93"/>
      <c r="D112" s="93"/>
      <c r="E112" s="87"/>
      <c r="F112" s="87">
        <f t="shared" si="2"/>
        <v>0</v>
      </c>
    </row>
    <row r="113" spans="1:6" hidden="1">
      <c r="A113" s="38" t="s">
        <v>317</v>
      </c>
      <c r="B113" s="78" t="s">
        <v>190</v>
      </c>
      <c r="C113" s="93" t="s">
        <v>50</v>
      </c>
      <c r="D113" s="93">
        <v>1</v>
      </c>
      <c r="E113" s="87">
        <v>2173.5500000000002</v>
      </c>
      <c r="F113" s="87">
        <f t="shared" si="2"/>
        <v>2173.5500000000002</v>
      </c>
    </row>
    <row r="114" spans="1:6" hidden="1">
      <c r="A114" s="38" t="s">
        <v>318</v>
      </c>
      <c r="B114" s="78" t="s">
        <v>191</v>
      </c>
      <c r="C114" s="93" t="s">
        <v>50</v>
      </c>
      <c r="D114" s="93">
        <v>1</v>
      </c>
      <c r="E114" s="87">
        <v>1813.55</v>
      </c>
      <c r="F114" s="87">
        <f t="shared" si="2"/>
        <v>1813.55</v>
      </c>
    </row>
    <row r="115" spans="1:6" hidden="1">
      <c r="A115" s="38" t="s">
        <v>319</v>
      </c>
      <c r="B115" s="78" t="s">
        <v>192</v>
      </c>
      <c r="C115" s="93" t="s">
        <v>50</v>
      </c>
      <c r="D115" s="93">
        <v>1</v>
      </c>
      <c r="E115" s="87">
        <v>2293.5500000000002</v>
      </c>
      <c r="F115" s="87">
        <f t="shared" si="2"/>
        <v>2293.5500000000002</v>
      </c>
    </row>
    <row r="116" spans="1:6" hidden="1">
      <c r="A116" s="38" t="s">
        <v>320</v>
      </c>
      <c r="B116" s="78" t="s">
        <v>193</v>
      </c>
      <c r="C116" s="93" t="s">
        <v>160</v>
      </c>
      <c r="D116" s="93">
        <v>1</v>
      </c>
      <c r="E116" s="87">
        <v>673.55</v>
      </c>
      <c r="F116" s="87">
        <f t="shared" si="2"/>
        <v>673.55</v>
      </c>
    </row>
    <row r="117" spans="1:6" ht="86.4" hidden="1">
      <c r="A117" s="38" t="s">
        <v>321</v>
      </c>
      <c r="B117" s="76" t="s">
        <v>194</v>
      </c>
      <c r="C117" s="93" t="s">
        <v>195</v>
      </c>
      <c r="D117" s="93">
        <v>15</v>
      </c>
      <c r="E117" s="87">
        <v>37.450000000000003</v>
      </c>
      <c r="F117" s="87">
        <f t="shared" si="2"/>
        <v>561.75</v>
      </c>
    </row>
    <row r="118" spans="1:6" ht="57.6" hidden="1">
      <c r="A118" s="38" t="s">
        <v>322</v>
      </c>
      <c r="B118" s="76" t="s">
        <v>196</v>
      </c>
      <c r="C118" s="93" t="s">
        <v>50</v>
      </c>
      <c r="D118" s="93">
        <v>1</v>
      </c>
      <c r="E118" s="87">
        <v>2550.6999999999998</v>
      </c>
      <c r="F118" s="87">
        <f t="shared" si="2"/>
        <v>2550.6999999999998</v>
      </c>
    </row>
    <row r="119" spans="1:6" ht="28.8" hidden="1">
      <c r="A119" s="38" t="s">
        <v>323</v>
      </c>
      <c r="B119" s="76" t="s">
        <v>197</v>
      </c>
      <c r="C119" s="93" t="s">
        <v>50</v>
      </c>
      <c r="D119" s="93">
        <v>1</v>
      </c>
      <c r="E119" s="87">
        <v>3445.15</v>
      </c>
      <c r="F119" s="87">
        <f t="shared" si="2"/>
        <v>3445.15</v>
      </c>
    </row>
    <row r="120" spans="1:6" ht="57.6" hidden="1">
      <c r="A120" s="38" t="s">
        <v>324</v>
      </c>
      <c r="B120" s="76" t="s">
        <v>198</v>
      </c>
      <c r="C120" s="93" t="s">
        <v>199</v>
      </c>
      <c r="D120" s="93">
        <v>1</v>
      </c>
      <c r="E120" s="87">
        <v>21240.6</v>
      </c>
      <c r="F120" s="87">
        <f t="shared" si="2"/>
        <v>21240.6</v>
      </c>
    </row>
    <row r="121" spans="1:6" ht="43.2" hidden="1">
      <c r="A121" s="38" t="s">
        <v>325</v>
      </c>
      <c r="B121" s="76" t="s">
        <v>200</v>
      </c>
      <c r="C121" s="93"/>
      <c r="D121" s="93">
        <v>1</v>
      </c>
      <c r="E121" s="87">
        <v>582.25</v>
      </c>
      <c r="F121" s="87">
        <f t="shared" si="2"/>
        <v>582.25</v>
      </c>
    </row>
    <row r="122" spans="1:6" hidden="1">
      <c r="A122" s="38" t="s">
        <v>326</v>
      </c>
      <c r="B122" s="78" t="s">
        <v>201</v>
      </c>
      <c r="C122" s="93" t="s">
        <v>204</v>
      </c>
      <c r="D122" s="93">
        <v>5</v>
      </c>
      <c r="E122" s="87">
        <v>1200.25</v>
      </c>
      <c r="F122" s="87">
        <f t="shared" si="2"/>
        <v>6001.25</v>
      </c>
    </row>
    <row r="123" spans="1:6" hidden="1">
      <c r="A123" s="38" t="s">
        <v>327</v>
      </c>
      <c r="B123" s="78" t="s">
        <v>202</v>
      </c>
      <c r="C123" s="93" t="s">
        <v>204</v>
      </c>
      <c r="D123" s="93">
        <v>5</v>
      </c>
      <c r="E123" s="87">
        <v>1799.6</v>
      </c>
      <c r="F123" s="87">
        <f t="shared" si="2"/>
        <v>8998</v>
      </c>
    </row>
    <row r="124" spans="1:6" hidden="1">
      <c r="A124" s="38" t="s">
        <v>328</v>
      </c>
      <c r="B124" s="76" t="s">
        <v>203</v>
      </c>
      <c r="C124" s="93" t="s">
        <v>204</v>
      </c>
      <c r="D124" s="93">
        <v>10</v>
      </c>
      <c r="E124" s="87">
        <v>3439.8</v>
      </c>
      <c r="F124" s="87">
        <f t="shared" si="2"/>
        <v>34398</v>
      </c>
    </row>
    <row r="125" spans="1:6" ht="72" hidden="1">
      <c r="A125" s="38" t="s">
        <v>329</v>
      </c>
      <c r="B125" s="76" t="s">
        <v>205</v>
      </c>
      <c r="C125" s="93"/>
      <c r="D125" s="93"/>
      <c r="E125" s="87"/>
      <c r="F125" s="87">
        <f t="shared" si="2"/>
        <v>0</v>
      </c>
    </row>
    <row r="126" spans="1:6" hidden="1">
      <c r="A126" s="38" t="s">
        <v>330</v>
      </c>
      <c r="B126" s="78" t="s">
        <v>206</v>
      </c>
      <c r="C126" s="93"/>
      <c r="D126" s="93"/>
      <c r="E126" s="87"/>
      <c r="F126" s="87">
        <f t="shared" si="2"/>
        <v>0</v>
      </c>
    </row>
    <row r="127" spans="1:6" hidden="1">
      <c r="A127" s="38" t="s">
        <v>331</v>
      </c>
      <c r="B127" s="78" t="s">
        <v>207</v>
      </c>
      <c r="C127" s="93" t="s">
        <v>174</v>
      </c>
      <c r="D127" s="93">
        <v>10</v>
      </c>
      <c r="E127" s="87">
        <v>159.65</v>
      </c>
      <c r="F127" s="87">
        <f t="shared" si="2"/>
        <v>1596.5</v>
      </c>
    </row>
    <row r="128" spans="1:6" hidden="1">
      <c r="A128" s="38" t="s">
        <v>332</v>
      </c>
      <c r="B128" s="78" t="s">
        <v>208</v>
      </c>
      <c r="C128" s="93" t="s">
        <v>174</v>
      </c>
      <c r="D128" s="93">
        <v>20</v>
      </c>
      <c r="E128" s="87">
        <v>257.25</v>
      </c>
      <c r="F128" s="87">
        <f t="shared" si="2"/>
        <v>5145</v>
      </c>
    </row>
    <row r="129" spans="1:6" ht="57.6" hidden="1">
      <c r="A129" s="38" t="s">
        <v>333</v>
      </c>
      <c r="B129" s="75" t="s">
        <v>212</v>
      </c>
      <c r="C129" s="93" t="s">
        <v>50</v>
      </c>
      <c r="D129" s="93">
        <v>1</v>
      </c>
      <c r="E129" s="87">
        <v>25300</v>
      </c>
      <c r="F129" s="87">
        <f t="shared" si="2"/>
        <v>25300</v>
      </c>
    </row>
    <row r="130" spans="1:6" hidden="1">
      <c r="A130" s="38"/>
      <c r="B130" s="79" t="s">
        <v>225</v>
      </c>
      <c r="C130" s="22"/>
      <c r="D130" s="22"/>
      <c r="E130" s="54"/>
      <c r="F130" s="54">
        <f>SUM(F110:F129)</f>
        <v>129956.95</v>
      </c>
    </row>
    <row r="131" spans="1:6" hidden="1">
      <c r="A131" s="38"/>
      <c r="B131" s="79" t="s">
        <v>221</v>
      </c>
      <c r="C131" s="22"/>
      <c r="D131" s="22"/>
      <c r="E131" s="54"/>
      <c r="F131" s="54"/>
    </row>
    <row r="132" spans="1:6" ht="43.2" hidden="1">
      <c r="A132" s="38" t="s">
        <v>255</v>
      </c>
      <c r="B132" s="76" t="s">
        <v>145</v>
      </c>
      <c r="C132" s="93" t="s">
        <v>50</v>
      </c>
      <c r="D132" s="93">
        <v>1</v>
      </c>
      <c r="E132" s="87">
        <v>1890.35</v>
      </c>
      <c r="F132" s="87">
        <f>E132*D132</f>
        <v>1890.35</v>
      </c>
    </row>
    <row r="133" spans="1:6" ht="86.4" hidden="1">
      <c r="A133" s="38" t="s">
        <v>256</v>
      </c>
      <c r="B133" s="76" t="s">
        <v>151</v>
      </c>
      <c r="C133" s="93"/>
      <c r="D133" s="93"/>
      <c r="E133" s="87"/>
      <c r="F133" s="87">
        <f t="shared" ref="F133:F144" si="3">E133*D133</f>
        <v>0</v>
      </c>
    </row>
    <row r="134" spans="1:6" hidden="1">
      <c r="A134" s="38" t="s">
        <v>257</v>
      </c>
      <c r="B134" s="78" t="s">
        <v>152</v>
      </c>
      <c r="C134" s="93" t="s">
        <v>50</v>
      </c>
      <c r="D134" s="93">
        <v>1</v>
      </c>
      <c r="E134" s="87">
        <v>1546.35</v>
      </c>
      <c r="F134" s="87">
        <f t="shared" si="3"/>
        <v>1546.35</v>
      </c>
    </row>
    <row r="135" spans="1:6" ht="57.6" hidden="1">
      <c r="A135" s="38" t="s">
        <v>258</v>
      </c>
      <c r="B135" s="76" t="s">
        <v>158</v>
      </c>
      <c r="C135" s="93"/>
      <c r="D135" s="93"/>
      <c r="E135" s="87"/>
      <c r="F135" s="87">
        <f t="shared" si="3"/>
        <v>0</v>
      </c>
    </row>
    <row r="136" spans="1:6" hidden="1">
      <c r="A136" s="38" t="s">
        <v>259</v>
      </c>
      <c r="B136" s="78" t="s">
        <v>159</v>
      </c>
      <c r="C136" s="93" t="s">
        <v>160</v>
      </c>
      <c r="D136" s="93">
        <v>10</v>
      </c>
      <c r="E136" s="87">
        <v>324.35000000000002</v>
      </c>
      <c r="F136" s="87">
        <f t="shared" si="3"/>
        <v>3243.5</v>
      </c>
    </row>
    <row r="137" spans="1:6" ht="72" hidden="1">
      <c r="A137" s="38" t="s">
        <v>260</v>
      </c>
      <c r="B137" s="76" t="s">
        <v>161</v>
      </c>
      <c r="C137" s="93" t="s">
        <v>162</v>
      </c>
      <c r="D137" s="93">
        <v>1</v>
      </c>
      <c r="E137" s="87">
        <v>12377.45</v>
      </c>
      <c r="F137" s="87">
        <f t="shared" si="3"/>
        <v>12377.45</v>
      </c>
    </row>
    <row r="138" spans="1:6" ht="57.6" hidden="1">
      <c r="A138" s="38" t="s">
        <v>261</v>
      </c>
      <c r="B138" s="76" t="s">
        <v>163</v>
      </c>
      <c r="C138" s="93"/>
      <c r="D138" s="93"/>
      <c r="E138" s="87"/>
      <c r="F138" s="87">
        <f t="shared" si="3"/>
        <v>0</v>
      </c>
    </row>
    <row r="139" spans="1:6" hidden="1">
      <c r="A139" s="38" t="s">
        <v>262</v>
      </c>
      <c r="B139" s="78" t="s">
        <v>164</v>
      </c>
      <c r="C139" s="93" t="s">
        <v>50</v>
      </c>
      <c r="D139" s="93">
        <v>1</v>
      </c>
      <c r="E139" s="87">
        <v>1039.2</v>
      </c>
      <c r="F139" s="87">
        <f t="shared" si="3"/>
        <v>1039.2</v>
      </c>
    </row>
    <row r="140" spans="1:6" ht="43.2" hidden="1">
      <c r="A140" s="38" t="s">
        <v>263</v>
      </c>
      <c r="B140" s="76" t="s">
        <v>168</v>
      </c>
      <c r="C140" s="93"/>
      <c r="D140" s="93"/>
      <c r="E140" s="87"/>
      <c r="F140" s="87">
        <f t="shared" si="3"/>
        <v>0</v>
      </c>
    </row>
    <row r="141" spans="1:6" hidden="1">
      <c r="A141" s="38" t="s">
        <v>264</v>
      </c>
      <c r="B141" s="76" t="s">
        <v>169</v>
      </c>
      <c r="C141" s="93" t="s">
        <v>50</v>
      </c>
      <c r="D141" s="93">
        <v>1</v>
      </c>
      <c r="E141" s="87">
        <v>582.25</v>
      </c>
      <c r="F141" s="87">
        <f t="shared" si="3"/>
        <v>582.25</v>
      </c>
    </row>
    <row r="142" spans="1:6" ht="57.6" hidden="1">
      <c r="A142" s="38" t="s">
        <v>265</v>
      </c>
      <c r="B142" s="76" t="s">
        <v>170</v>
      </c>
      <c r="C142" s="93"/>
      <c r="D142" s="93"/>
      <c r="E142" s="87"/>
      <c r="F142" s="87">
        <f t="shared" si="3"/>
        <v>0</v>
      </c>
    </row>
    <row r="143" spans="1:6" hidden="1">
      <c r="A143" s="38" t="s">
        <v>266</v>
      </c>
      <c r="B143" s="78" t="s">
        <v>172</v>
      </c>
      <c r="C143" s="93" t="s">
        <v>174</v>
      </c>
      <c r="D143" s="93">
        <v>10</v>
      </c>
      <c r="E143" s="87">
        <v>104.9</v>
      </c>
      <c r="F143" s="87">
        <f t="shared" si="3"/>
        <v>1049</v>
      </c>
    </row>
    <row r="144" spans="1:6" hidden="1">
      <c r="A144" s="38" t="s">
        <v>267</v>
      </c>
      <c r="B144" s="78" t="s">
        <v>173</v>
      </c>
      <c r="C144" s="93" t="s">
        <v>174</v>
      </c>
      <c r="D144" s="93">
        <v>10</v>
      </c>
      <c r="E144" s="87">
        <v>117.45</v>
      </c>
      <c r="F144" s="87">
        <f t="shared" si="3"/>
        <v>1174.5</v>
      </c>
    </row>
    <row r="145" spans="1:6" hidden="1">
      <c r="A145" s="93"/>
      <c r="B145" s="79" t="s">
        <v>226</v>
      </c>
      <c r="C145" s="22"/>
      <c r="D145" s="22"/>
      <c r="E145" s="54"/>
      <c r="F145" s="54">
        <f>SUM(F132:F144)</f>
        <v>22902.600000000002</v>
      </c>
    </row>
    <row r="146" spans="1:6" hidden="1">
      <c r="A146" s="92"/>
      <c r="B146" s="79" t="s">
        <v>231</v>
      </c>
      <c r="C146" s="56"/>
      <c r="D146" s="56"/>
      <c r="E146" s="95"/>
      <c r="F146" s="54"/>
    </row>
    <row r="147" spans="1:6" ht="31.2" hidden="1">
      <c r="A147" s="27" t="s">
        <v>334</v>
      </c>
      <c r="B147" s="81" t="s">
        <v>211</v>
      </c>
      <c r="C147" s="93" t="s">
        <v>26</v>
      </c>
      <c r="D147" s="93">
        <f>7000/10.75</f>
        <v>651.16279069767438</v>
      </c>
      <c r="E147" s="87">
        <v>1291.6500000000001</v>
      </c>
      <c r="F147" s="87">
        <f t="shared" ref="F147:F160" si="4">E147*D147</f>
        <v>841074.41860465112</v>
      </c>
    </row>
    <row r="148" spans="1:6" ht="43.2" hidden="1">
      <c r="A148" s="27" t="s">
        <v>339</v>
      </c>
      <c r="B148" s="76" t="s">
        <v>88</v>
      </c>
      <c r="C148" s="27"/>
      <c r="D148" s="27"/>
      <c r="E148" s="88"/>
      <c r="F148" s="87">
        <f t="shared" si="4"/>
        <v>0</v>
      </c>
    </row>
    <row r="149" spans="1:6" hidden="1">
      <c r="A149" s="27" t="s">
        <v>336</v>
      </c>
      <c r="B149" s="76" t="s">
        <v>87</v>
      </c>
      <c r="C149" s="93" t="s">
        <v>25</v>
      </c>
      <c r="D149" s="25">
        <f>(7000*0.33)/35.32</f>
        <v>65.402038505096257</v>
      </c>
      <c r="E149" s="87">
        <v>10965.15</v>
      </c>
      <c r="F149" s="87">
        <f t="shared" si="4"/>
        <v>717143.1625141562</v>
      </c>
    </row>
    <row r="150" spans="1:6" ht="43.2" hidden="1">
      <c r="A150" s="27" t="s">
        <v>338</v>
      </c>
      <c r="B150" s="75" t="s">
        <v>216</v>
      </c>
      <c r="C150" s="91" t="s">
        <v>204</v>
      </c>
      <c r="D150" s="36">
        <f>3500/3.281</f>
        <v>1066.7479427003962</v>
      </c>
      <c r="E150" s="90">
        <v>116.95</v>
      </c>
      <c r="F150" s="87">
        <f t="shared" si="4"/>
        <v>124756.17189881133</v>
      </c>
    </row>
    <row r="151" spans="1:6" ht="30" hidden="1" customHeight="1">
      <c r="A151" s="27" t="s">
        <v>340</v>
      </c>
      <c r="B151" s="70" t="s">
        <v>228</v>
      </c>
      <c r="C151" s="91" t="s">
        <v>229</v>
      </c>
      <c r="D151" s="36">
        <f>9000/10.75</f>
        <v>837.20930232558135</v>
      </c>
      <c r="E151" s="90">
        <v>97.9</v>
      </c>
      <c r="F151" s="87">
        <f t="shared" si="4"/>
        <v>81962.790697674413</v>
      </c>
    </row>
    <row r="152" spans="1:6" ht="30" hidden="1" customHeight="1">
      <c r="A152" s="27" t="s">
        <v>341</v>
      </c>
      <c r="B152" s="70" t="s">
        <v>230</v>
      </c>
      <c r="C152" s="91" t="s">
        <v>229</v>
      </c>
      <c r="D152" s="36">
        <f>9000/10.75</f>
        <v>837.20930232558135</v>
      </c>
      <c r="E152" s="90">
        <v>34.950000000000003</v>
      </c>
      <c r="F152" s="87">
        <f t="shared" si="4"/>
        <v>29260.465116279069</v>
      </c>
    </row>
    <row r="153" spans="1:6" hidden="1">
      <c r="A153" s="27" t="s">
        <v>335</v>
      </c>
      <c r="B153" s="78" t="s">
        <v>232</v>
      </c>
      <c r="C153" s="93" t="s">
        <v>233</v>
      </c>
      <c r="D153" s="25">
        <v>10.316392978482446</v>
      </c>
      <c r="E153" s="87">
        <v>2523.1999999999998</v>
      </c>
      <c r="F153" s="87">
        <f t="shared" si="4"/>
        <v>26030.322763306904</v>
      </c>
    </row>
    <row r="154" spans="1:6" hidden="1">
      <c r="A154" s="27" t="s">
        <v>337</v>
      </c>
      <c r="B154" s="78" t="s">
        <v>234</v>
      </c>
      <c r="C154" s="93" t="s">
        <v>233</v>
      </c>
      <c r="D154" s="25">
        <v>7.0073612684031712</v>
      </c>
      <c r="E154" s="87">
        <v>4128.8500000000004</v>
      </c>
      <c r="F154" s="87">
        <f t="shared" si="4"/>
        <v>28932.343573046437</v>
      </c>
    </row>
    <row r="155" spans="1:6" hidden="1">
      <c r="A155" s="27" t="s">
        <v>342</v>
      </c>
      <c r="B155" s="78" t="s">
        <v>235</v>
      </c>
      <c r="C155" s="93" t="s">
        <v>233</v>
      </c>
      <c r="D155" s="25">
        <v>2.8558890147225373</v>
      </c>
      <c r="E155" s="87">
        <v>5046.3999999999996</v>
      </c>
      <c r="F155" s="87">
        <f t="shared" si="4"/>
        <v>14411.958323895811</v>
      </c>
    </row>
    <row r="156" spans="1:6" ht="43.2" hidden="1">
      <c r="A156" s="27" t="s">
        <v>343</v>
      </c>
      <c r="B156" s="76" t="s">
        <v>236</v>
      </c>
      <c r="C156" s="93" t="s">
        <v>233</v>
      </c>
      <c r="D156" s="25">
        <f>D15+D14</f>
        <v>48.397508493771234</v>
      </c>
      <c r="E156" s="87">
        <v>8257.75</v>
      </c>
      <c r="F156" s="87">
        <f t="shared" si="4"/>
        <v>399654.52576443943</v>
      </c>
    </row>
    <row r="157" spans="1:6" hidden="1">
      <c r="A157" s="27" t="s">
        <v>344</v>
      </c>
      <c r="B157" s="78" t="s">
        <v>237</v>
      </c>
      <c r="C157" s="93" t="s">
        <v>233</v>
      </c>
      <c r="D157" s="25">
        <f>D29</f>
        <v>92.093023255813975</v>
      </c>
      <c r="E157" s="87">
        <v>209.65</v>
      </c>
      <c r="F157" s="87">
        <f t="shared" si="4"/>
        <v>19307.302325581401</v>
      </c>
    </row>
    <row r="158" spans="1:6" hidden="1">
      <c r="A158" s="27" t="s">
        <v>345</v>
      </c>
      <c r="B158" s="78" t="s">
        <v>238</v>
      </c>
      <c r="C158" s="93" t="s">
        <v>50</v>
      </c>
      <c r="D158" s="93">
        <v>7</v>
      </c>
      <c r="E158" s="87">
        <v>229</v>
      </c>
      <c r="F158" s="87">
        <f t="shared" si="4"/>
        <v>1603</v>
      </c>
    </row>
    <row r="159" spans="1:6" hidden="1">
      <c r="A159" s="27" t="s">
        <v>346</v>
      </c>
      <c r="B159" s="78" t="s">
        <v>239</v>
      </c>
      <c r="C159" s="93" t="s">
        <v>233</v>
      </c>
      <c r="D159" s="25">
        <f>D20+D19</f>
        <v>32.55211282559457</v>
      </c>
      <c r="E159" s="87">
        <v>1949.75</v>
      </c>
      <c r="F159" s="87">
        <f t="shared" si="4"/>
        <v>63468.481981703015</v>
      </c>
    </row>
    <row r="160" spans="1:6" ht="86.4" hidden="1">
      <c r="A160" s="27" t="s">
        <v>347</v>
      </c>
      <c r="B160" s="76" t="s">
        <v>240</v>
      </c>
      <c r="C160" s="22" t="s">
        <v>174</v>
      </c>
      <c r="D160" s="96">
        <f>20/3.281</f>
        <v>6.0957025297165499</v>
      </c>
      <c r="E160" s="87">
        <v>2785.85</v>
      </c>
      <c r="F160" s="87">
        <f t="shared" si="4"/>
        <v>16981.712892410851</v>
      </c>
    </row>
    <row r="161" spans="1:6" s="40" customFormat="1" hidden="1">
      <c r="A161" s="22"/>
      <c r="B161" s="110" t="s">
        <v>241</v>
      </c>
      <c r="C161" s="111"/>
      <c r="D161" s="111"/>
      <c r="E161" s="112"/>
      <c r="F161" s="54">
        <f>SUM(F147:F160)</f>
        <v>2364586.6564559555</v>
      </c>
    </row>
    <row r="162" spans="1:6" hidden="1">
      <c r="A162" s="93"/>
      <c r="B162" s="103" t="s">
        <v>242</v>
      </c>
      <c r="C162" s="104"/>
      <c r="D162" s="104"/>
      <c r="E162" s="105"/>
      <c r="F162" s="54">
        <f>F145+F130+F108+F72+F45+F161</f>
        <v>11014352.218613319</v>
      </c>
    </row>
  </sheetData>
  <mergeCells count="6">
    <mergeCell ref="B162:E162"/>
    <mergeCell ref="A1:F1"/>
    <mergeCell ref="A2:F2"/>
    <mergeCell ref="B45:E45"/>
    <mergeCell ref="B108:E108"/>
    <mergeCell ref="B161:E161"/>
  </mergeCells>
  <pageMargins left="0.7" right="0.7" top="0.75" bottom="0.75" header="0.3" footer="0.3"/>
  <pageSetup paperSize="9" scale="74" orientation="portrait" r:id="rId1"/>
</worksheet>
</file>

<file path=xl/worksheets/sheet5.xml><?xml version="1.0" encoding="utf-8"?>
<worksheet xmlns="http://schemas.openxmlformats.org/spreadsheetml/2006/main" xmlns:r="http://schemas.openxmlformats.org/officeDocument/2006/relationships">
  <sheetPr>
    <tabColor rgb="FF002060"/>
  </sheetPr>
  <dimension ref="A1:I161"/>
  <sheetViews>
    <sheetView view="pageBreakPreview" zoomScale="60" workbookViewId="0">
      <selection activeCell="F107" sqref="F107"/>
    </sheetView>
  </sheetViews>
  <sheetFormatPr defaultRowHeight="14.4"/>
  <cols>
    <col min="1" max="1" width="8.6640625" style="4" customWidth="1"/>
    <col min="2" max="2" width="55.88671875" style="82" customWidth="1"/>
    <col min="3" max="3" width="9.109375" style="4"/>
    <col min="4" max="4" width="10" style="4" bestFit="1" customWidth="1"/>
    <col min="5" max="5" width="13.33203125" style="89" bestFit="1" customWidth="1"/>
    <col min="6" max="6" width="19.6640625" style="89" bestFit="1" customWidth="1"/>
  </cols>
  <sheetData>
    <row r="1" spans="1:6" ht="46.5" customHeight="1">
      <c r="A1" s="106" t="s">
        <v>250</v>
      </c>
      <c r="B1" s="107"/>
      <c r="C1" s="107"/>
      <c r="D1" s="107"/>
      <c r="E1" s="107"/>
      <c r="F1" s="107"/>
    </row>
    <row r="2" spans="1:6" ht="24.75" customHeight="1">
      <c r="A2" s="108"/>
      <c r="B2" s="108"/>
      <c r="C2" s="108"/>
      <c r="D2" s="108"/>
      <c r="E2" s="108"/>
      <c r="F2" s="108"/>
    </row>
    <row r="3" spans="1:6" s="4" customFormat="1" ht="29.25" customHeight="1">
      <c r="A3" s="55" t="s">
        <v>103</v>
      </c>
      <c r="B3" s="56" t="s">
        <v>0</v>
      </c>
      <c r="C3" s="56" t="s">
        <v>1</v>
      </c>
      <c r="D3" s="56" t="s">
        <v>2</v>
      </c>
      <c r="E3" s="83" t="s">
        <v>3</v>
      </c>
      <c r="F3" s="83" t="s">
        <v>4</v>
      </c>
    </row>
    <row r="4" spans="1:6" s="4" customFormat="1" ht="29.25" hidden="1" customHeight="1">
      <c r="A4" s="94"/>
      <c r="B4" s="68" t="s">
        <v>217</v>
      </c>
      <c r="C4" s="12"/>
      <c r="D4" s="12"/>
      <c r="E4" s="84"/>
      <c r="F4" s="85"/>
    </row>
    <row r="5" spans="1:6" ht="57.6" hidden="1">
      <c r="A5" s="38" t="s">
        <v>104</v>
      </c>
      <c r="B5" s="69" t="s">
        <v>33</v>
      </c>
      <c r="C5" s="92" t="s">
        <v>25</v>
      </c>
      <c r="D5" s="24">
        <f>m.sheet!H15</f>
        <v>125.22933182332956</v>
      </c>
      <c r="E5" s="86">
        <v>333.5</v>
      </c>
      <c r="F5" s="86">
        <f t="shared" ref="F5:F44" si="0">E5*D5</f>
        <v>41763.982163080407</v>
      </c>
    </row>
    <row r="6" spans="1:6" hidden="1">
      <c r="A6" s="38" t="s">
        <v>105</v>
      </c>
      <c r="B6" s="70" t="s">
        <v>34</v>
      </c>
      <c r="C6" s="93" t="s">
        <v>25</v>
      </c>
      <c r="D6" s="24">
        <f>D5</f>
        <v>125.22933182332956</v>
      </c>
      <c r="E6" s="87">
        <v>160.55000000000001</v>
      </c>
      <c r="F6" s="86">
        <f t="shared" si="0"/>
        <v>20105.569224235562</v>
      </c>
    </row>
    <row r="7" spans="1:6" ht="28.8" hidden="1">
      <c r="A7" s="38" t="s">
        <v>106</v>
      </c>
      <c r="B7" s="71" t="s">
        <v>32</v>
      </c>
      <c r="C7" s="91" t="s">
        <v>25</v>
      </c>
      <c r="D7" s="24">
        <f>D6</f>
        <v>125.22933182332956</v>
      </c>
      <c r="E7" s="87">
        <v>230.5</v>
      </c>
      <c r="F7" s="86">
        <f t="shared" si="0"/>
        <v>28865.360985277464</v>
      </c>
    </row>
    <row r="8" spans="1:6" ht="43.2" hidden="1">
      <c r="A8" s="38" t="s">
        <v>107</v>
      </c>
      <c r="B8" s="70" t="s">
        <v>88</v>
      </c>
      <c r="C8" s="27"/>
      <c r="D8" s="27"/>
      <c r="E8" s="88"/>
      <c r="F8" s="86">
        <f t="shared" si="0"/>
        <v>0</v>
      </c>
    </row>
    <row r="9" spans="1:6" hidden="1">
      <c r="A9" s="38" t="s">
        <v>108</v>
      </c>
      <c r="B9" s="70" t="s">
        <v>87</v>
      </c>
      <c r="C9" s="93" t="s">
        <v>25</v>
      </c>
      <c r="D9" s="25">
        <f>m.sheet!H49</f>
        <v>10.316392978482446</v>
      </c>
      <c r="E9" s="87">
        <v>10965.15</v>
      </c>
      <c r="F9" s="86">
        <f t="shared" si="0"/>
        <v>113120.79646800678</v>
      </c>
    </row>
    <row r="10" spans="1:6" hidden="1">
      <c r="A10" s="38" t="s">
        <v>109</v>
      </c>
      <c r="B10" s="72" t="s">
        <v>90</v>
      </c>
      <c r="C10" s="93" t="s">
        <v>25</v>
      </c>
      <c r="D10" s="25">
        <f>m.sheet!H56</f>
        <v>7.0073612684031712</v>
      </c>
      <c r="E10" s="87">
        <v>12452.85</v>
      </c>
      <c r="F10" s="86">
        <f t="shared" si="0"/>
        <v>87261.61877123444</v>
      </c>
    </row>
    <row r="11" spans="1:6" hidden="1">
      <c r="A11" s="38" t="s">
        <v>110</v>
      </c>
      <c r="B11" s="72" t="s">
        <v>89</v>
      </c>
      <c r="C11" s="93" t="s">
        <v>25</v>
      </c>
      <c r="D11" s="25">
        <f>m.sheet!H65</f>
        <v>2.8558890147225373</v>
      </c>
      <c r="E11" s="87">
        <v>14494.9</v>
      </c>
      <c r="F11" s="86">
        <f t="shared" si="0"/>
        <v>41395.825679501708</v>
      </c>
    </row>
    <row r="12" spans="1:6" hidden="1">
      <c r="A12" s="38" t="s">
        <v>111</v>
      </c>
      <c r="B12" s="72" t="s">
        <v>92</v>
      </c>
      <c r="C12" s="93" t="s">
        <v>25</v>
      </c>
      <c r="D12" s="25">
        <f>m.sheet!H86</f>
        <v>7.2876557191392983</v>
      </c>
      <c r="E12" s="87">
        <v>4478.8</v>
      </c>
      <c r="F12" s="86">
        <f t="shared" si="0"/>
        <v>32639.952434881092</v>
      </c>
    </row>
    <row r="13" spans="1:6" ht="115.2" hidden="1">
      <c r="A13" s="38" t="s">
        <v>112</v>
      </c>
      <c r="B13" s="70" t="s">
        <v>39</v>
      </c>
      <c r="C13" s="27"/>
      <c r="D13" s="27"/>
      <c r="E13" s="88"/>
      <c r="F13" s="86">
        <f t="shared" si="0"/>
        <v>0</v>
      </c>
    </row>
    <row r="14" spans="1:6" ht="86.4" hidden="1">
      <c r="A14" s="38" t="s">
        <v>113</v>
      </c>
      <c r="B14" s="70" t="s">
        <v>37</v>
      </c>
      <c r="C14" s="93" t="s">
        <v>25</v>
      </c>
      <c r="D14" s="25">
        <f>m.sheet!H99</f>
        <v>22.236693091732729</v>
      </c>
      <c r="E14" s="87">
        <v>17857.8</v>
      </c>
      <c r="F14" s="86">
        <f t="shared" si="0"/>
        <v>397098.41789354471</v>
      </c>
    </row>
    <row r="15" spans="1:6" ht="57.6" hidden="1">
      <c r="A15" s="38" t="s">
        <v>114</v>
      </c>
      <c r="B15" s="70" t="s">
        <v>38</v>
      </c>
      <c r="C15" s="93" t="s">
        <v>25</v>
      </c>
      <c r="D15" s="25">
        <f>m.sheet!H112</f>
        <v>26.160815402038505</v>
      </c>
      <c r="E15" s="87">
        <v>22659.55</v>
      </c>
      <c r="F15" s="86">
        <f t="shared" si="0"/>
        <v>592792.3046432616</v>
      </c>
    </row>
    <row r="16" spans="1:6" ht="72" hidden="1">
      <c r="A16" s="38" t="s">
        <v>115</v>
      </c>
      <c r="B16" s="70" t="s">
        <v>44</v>
      </c>
      <c r="C16" s="27"/>
      <c r="D16" s="27"/>
      <c r="E16" s="88"/>
      <c r="F16" s="86">
        <f t="shared" si="0"/>
        <v>0</v>
      </c>
    </row>
    <row r="17" spans="1:6" hidden="1">
      <c r="A17" s="38" t="s">
        <v>116</v>
      </c>
      <c r="B17" s="72" t="s">
        <v>45</v>
      </c>
      <c r="C17" s="93" t="s">
        <v>51</v>
      </c>
      <c r="D17" s="25">
        <f>m.sheet!H72</f>
        <v>33.146364419291338</v>
      </c>
      <c r="E17" s="87">
        <v>34702.15</v>
      </c>
      <c r="F17" s="86">
        <f t="shared" si="0"/>
        <v>1150250.1100329109</v>
      </c>
    </row>
    <row r="18" spans="1:6" hidden="1">
      <c r="A18" s="38" t="s">
        <v>117</v>
      </c>
      <c r="B18" s="72" t="s">
        <v>46</v>
      </c>
      <c r="C18" s="93" t="s">
        <v>51</v>
      </c>
      <c r="D18" s="25">
        <f>m.sheet!H79</f>
        <v>67.919261811023631</v>
      </c>
      <c r="E18" s="87">
        <v>35091.949999999997</v>
      </c>
      <c r="F18" s="86">
        <f t="shared" si="0"/>
        <v>2383419.3395093507</v>
      </c>
    </row>
    <row r="19" spans="1:6" ht="28.8" hidden="1">
      <c r="A19" s="38" t="s">
        <v>251</v>
      </c>
      <c r="B19" s="70" t="s">
        <v>41</v>
      </c>
      <c r="C19" s="93" t="s">
        <v>25</v>
      </c>
      <c r="D19" s="25">
        <f>m.sheet!H125</f>
        <v>19.252725084937715</v>
      </c>
      <c r="E19" s="89">
        <v>12051.65</v>
      </c>
      <c r="F19" s="86">
        <f t="shared" si="0"/>
        <v>232027.10426988962</v>
      </c>
    </row>
    <row r="20" spans="1:6" hidden="1">
      <c r="A20" s="38" t="s">
        <v>118</v>
      </c>
      <c r="B20" s="73" t="str">
        <f>m.sheet!B127</f>
        <v>Pacca brick work in ground floor cement, sand mortar:- Ratio 1:4</v>
      </c>
      <c r="C20" s="30" t="s">
        <v>25</v>
      </c>
      <c r="D20" s="25">
        <f>m.sheet!H141</f>
        <v>13.299387740656853</v>
      </c>
      <c r="E20" s="90">
        <v>13038.15</v>
      </c>
      <c r="F20" s="86">
        <f t="shared" si="0"/>
        <v>173399.41227084515</v>
      </c>
    </row>
    <row r="21" spans="1:6" ht="30" hidden="1" customHeight="1">
      <c r="A21" s="38" t="s">
        <v>119</v>
      </c>
      <c r="B21" s="74" t="s">
        <v>27</v>
      </c>
      <c r="C21" s="92" t="s">
        <v>26</v>
      </c>
      <c r="D21" s="25">
        <f>m.sheet!H149</f>
        <v>81.860465116279087</v>
      </c>
      <c r="E21" s="87">
        <v>422.75</v>
      </c>
      <c r="F21" s="86">
        <f t="shared" si="0"/>
        <v>34606.511627906984</v>
      </c>
    </row>
    <row r="22" spans="1:6" hidden="1">
      <c r="A22" s="38" t="s">
        <v>120</v>
      </c>
      <c r="B22" s="70" t="s">
        <v>28</v>
      </c>
      <c r="C22" s="93" t="s">
        <v>26</v>
      </c>
      <c r="D22" s="25">
        <f>m.sheet!H156</f>
        <v>92.093023255813975</v>
      </c>
      <c r="E22" s="89">
        <v>565.25</v>
      </c>
      <c r="F22" s="86">
        <f t="shared" si="0"/>
        <v>52055.581395348847</v>
      </c>
    </row>
    <row r="23" spans="1:6" ht="28.8" hidden="1">
      <c r="A23" s="38" t="s">
        <v>121</v>
      </c>
      <c r="B23" s="70" t="s">
        <v>29</v>
      </c>
      <c r="C23" s="91" t="s">
        <v>26</v>
      </c>
      <c r="D23" s="36">
        <f>m.sheet!H164</f>
        <v>92.093023255813975</v>
      </c>
      <c r="E23" s="90">
        <v>472.4</v>
      </c>
      <c r="F23" s="86">
        <f t="shared" si="0"/>
        <v>43504.744186046519</v>
      </c>
    </row>
    <row r="24" spans="1:6" ht="43.2" hidden="1">
      <c r="A24" s="38" t="s">
        <v>122</v>
      </c>
      <c r="B24" s="69" t="s">
        <v>52</v>
      </c>
      <c r="C24" s="93" t="s">
        <v>26</v>
      </c>
      <c r="D24" s="25">
        <f>D23+D22+D21</f>
        <v>266.04651162790702</v>
      </c>
      <c r="E24" s="87">
        <v>51.2</v>
      </c>
      <c r="F24" s="86">
        <f t="shared" si="0"/>
        <v>13621.58139534884</v>
      </c>
    </row>
    <row r="25" spans="1:6" hidden="1">
      <c r="A25" s="38" t="s">
        <v>123</v>
      </c>
      <c r="B25" s="70" t="s">
        <v>214</v>
      </c>
      <c r="C25" s="93" t="s">
        <v>26</v>
      </c>
      <c r="D25" s="25">
        <f>D24</f>
        <v>266.04651162790702</v>
      </c>
      <c r="E25" s="87">
        <v>179.25</v>
      </c>
      <c r="F25" s="86">
        <f t="shared" si="0"/>
        <v>47688.837209302335</v>
      </c>
    </row>
    <row r="26" spans="1:6" hidden="1">
      <c r="A26" s="38" t="s">
        <v>124</v>
      </c>
      <c r="B26" s="75" t="s">
        <v>215</v>
      </c>
      <c r="C26" s="93" t="s">
        <v>26</v>
      </c>
      <c r="D26" s="33">
        <f>6000/10.75</f>
        <v>558.1395348837209</v>
      </c>
      <c r="E26" s="87">
        <v>97.9</v>
      </c>
      <c r="F26" s="86">
        <f t="shared" si="0"/>
        <v>54641.860465116282</v>
      </c>
    </row>
    <row r="27" spans="1:6" ht="43.2" hidden="1">
      <c r="A27" s="38" t="s">
        <v>125</v>
      </c>
      <c r="B27" s="74" t="s">
        <v>30</v>
      </c>
      <c r="C27" s="92" t="s">
        <v>26</v>
      </c>
      <c r="D27" s="24">
        <f>m.sheet!H193</f>
        <v>10.072674418604652</v>
      </c>
      <c r="E27" s="86">
        <v>864.85</v>
      </c>
      <c r="F27" s="86">
        <f t="shared" si="0"/>
        <v>8711.3524709302346</v>
      </c>
    </row>
    <row r="28" spans="1:6" ht="57.6" hidden="1">
      <c r="A28" s="38" t="s">
        <v>126</v>
      </c>
      <c r="B28" s="70" t="s">
        <v>31</v>
      </c>
      <c r="C28" s="93" t="s">
        <v>26</v>
      </c>
      <c r="D28" s="25">
        <f>m.sheet!H205</f>
        <v>48.451162790697673</v>
      </c>
      <c r="E28" s="87">
        <v>909.95</v>
      </c>
      <c r="F28" s="86">
        <f t="shared" si="0"/>
        <v>44088.135581395349</v>
      </c>
    </row>
    <row r="29" spans="1:6" ht="86.4" hidden="1">
      <c r="A29" s="38" t="s">
        <v>127</v>
      </c>
      <c r="B29" s="69" t="s">
        <v>48</v>
      </c>
      <c r="C29" s="93" t="s">
        <v>26</v>
      </c>
      <c r="D29" s="25">
        <f>m.sheet!H171</f>
        <v>92.093023255813975</v>
      </c>
      <c r="E29" s="87">
        <v>2063.65</v>
      </c>
      <c r="F29" s="86">
        <f t="shared" si="0"/>
        <v>190047.76744186052</v>
      </c>
    </row>
    <row r="30" spans="1:6" hidden="1">
      <c r="A30" s="38" t="s">
        <v>128</v>
      </c>
      <c r="B30" s="72" t="s">
        <v>49</v>
      </c>
      <c r="C30" s="93" t="s">
        <v>50</v>
      </c>
      <c r="D30" s="93">
        <v>2</v>
      </c>
      <c r="E30" s="87">
        <v>997.2</v>
      </c>
      <c r="F30" s="86">
        <f t="shared" si="0"/>
        <v>1994.4</v>
      </c>
    </row>
    <row r="31" spans="1:6" ht="86.4" hidden="1">
      <c r="A31" s="38" t="s">
        <v>129</v>
      </c>
      <c r="B31" s="70" t="s">
        <v>67</v>
      </c>
      <c r="C31" s="93" t="s">
        <v>26</v>
      </c>
      <c r="D31" s="25">
        <f>m.sheet!H34</f>
        <v>97.51627906976745</v>
      </c>
      <c r="E31" s="89">
        <v>128.80000000000001</v>
      </c>
      <c r="F31" s="86">
        <f t="shared" si="0"/>
        <v>12560.096744186048</v>
      </c>
    </row>
    <row r="32" spans="1:6" ht="57.6" hidden="1">
      <c r="A32" s="38" t="s">
        <v>130</v>
      </c>
      <c r="B32" s="69" t="s">
        <v>54</v>
      </c>
      <c r="C32" s="93" t="s">
        <v>26</v>
      </c>
      <c r="D32" s="25">
        <f>m.sheet!H180</f>
        <v>32.539534883720933</v>
      </c>
      <c r="E32" s="89">
        <v>3037.15</v>
      </c>
      <c r="F32" s="86">
        <f t="shared" si="0"/>
        <v>98827.448372093029</v>
      </c>
    </row>
    <row r="33" spans="1:9" ht="86.4" hidden="1">
      <c r="A33" s="38" t="s">
        <v>131</v>
      </c>
      <c r="B33" s="70" t="s">
        <v>77</v>
      </c>
      <c r="C33" s="93" t="s">
        <v>26</v>
      </c>
      <c r="D33" s="25">
        <f>m.sheet!H225</f>
        <v>92.093023255813975</v>
      </c>
      <c r="E33" s="87">
        <v>5680.05</v>
      </c>
      <c r="F33" s="86">
        <f t="shared" si="0"/>
        <v>523092.97674418619</v>
      </c>
    </row>
    <row r="34" spans="1:9" ht="30" hidden="1" customHeight="1">
      <c r="A34" s="38" t="s">
        <v>132</v>
      </c>
      <c r="B34" s="70" t="s">
        <v>78</v>
      </c>
      <c r="C34" s="93"/>
      <c r="D34" s="25">
        <f>D33</f>
        <v>92.093023255813975</v>
      </c>
      <c r="E34" s="87">
        <v>67.55</v>
      </c>
      <c r="F34" s="86">
        <f t="shared" si="0"/>
        <v>6220.8837209302337</v>
      </c>
      <c r="I34" t="s">
        <v>69</v>
      </c>
    </row>
    <row r="35" spans="1:9" ht="86.4" hidden="1">
      <c r="A35" s="38" t="s">
        <v>133</v>
      </c>
      <c r="B35" s="70" t="s">
        <v>98</v>
      </c>
      <c r="C35" s="93" t="s">
        <v>26</v>
      </c>
      <c r="D35" s="25">
        <f>m.sheet!H278</f>
        <v>6.1722790697674412</v>
      </c>
      <c r="E35" s="87">
        <v>3354.25</v>
      </c>
      <c r="F35" s="86">
        <f t="shared" si="0"/>
        <v>20703.367069767439</v>
      </c>
    </row>
    <row r="36" spans="1:9" ht="86.4" hidden="1">
      <c r="A36" s="38" t="s">
        <v>134</v>
      </c>
      <c r="B36" s="69" t="s">
        <v>99</v>
      </c>
      <c r="C36" s="93" t="s">
        <v>26</v>
      </c>
      <c r="D36" s="25">
        <f>m.sheet!H285</f>
        <v>10.641860465116279</v>
      </c>
      <c r="E36" s="87">
        <v>7283.35</v>
      </c>
      <c r="F36" s="86">
        <f t="shared" si="0"/>
        <v>77508.394418604657</v>
      </c>
    </row>
    <row r="37" spans="1:9" hidden="1">
      <c r="A37" s="38" t="s">
        <v>135</v>
      </c>
      <c r="B37" s="76" t="s">
        <v>101</v>
      </c>
      <c r="C37" s="93" t="s">
        <v>25</v>
      </c>
      <c r="D37" s="25">
        <f>m.sheet!H23</f>
        <v>84.088335220838061</v>
      </c>
      <c r="E37" s="89">
        <v>954.05</v>
      </c>
      <c r="F37" s="86">
        <f t="shared" si="0"/>
        <v>80224.476217440548</v>
      </c>
    </row>
    <row r="38" spans="1:9" ht="72" hidden="1">
      <c r="A38" s="38" t="s">
        <v>252</v>
      </c>
      <c r="B38" s="70" t="s">
        <v>79</v>
      </c>
      <c r="C38" s="93" t="s">
        <v>26</v>
      </c>
      <c r="D38" s="25">
        <f>m.sheet!H232</f>
        <v>12.279069767441861</v>
      </c>
      <c r="E38" s="87">
        <v>3821.6</v>
      </c>
      <c r="F38" s="86">
        <f t="shared" si="0"/>
        <v>46925.693023255815</v>
      </c>
    </row>
    <row r="39" spans="1:9" ht="100.8" hidden="1">
      <c r="A39" s="38" t="s">
        <v>253</v>
      </c>
      <c r="B39" s="70" t="s">
        <v>83</v>
      </c>
      <c r="C39" s="93" t="s">
        <v>26</v>
      </c>
      <c r="D39" s="25">
        <f>m.sheet!H241</f>
        <v>15.860465116279071</v>
      </c>
      <c r="E39" s="87">
        <v>5496.2</v>
      </c>
      <c r="F39" s="86">
        <f t="shared" si="0"/>
        <v>87172.288372093026</v>
      </c>
    </row>
    <row r="40" spans="1:9" ht="144" hidden="1">
      <c r="A40" s="38" t="s">
        <v>254</v>
      </c>
      <c r="B40" s="70" t="s">
        <v>80</v>
      </c>
      <c r="C40" s="93" t="s">
        <v>26</v>
      </c>
      <c r="D40" s="25">
        <f>m.sheet!H257</f>
        <v>11.972093023255814</v>
      </c>
      <c r="E40" s="87">
        <v>12613.65</v>
      </c>
      <c r="F40" s="86">
        <f t="shared" si="0"/>
        <v>151011.7911627907</v>
      </c>
    </row>
    <row r="41" spans="1:9" ht="72" hidden="1">
      <c r="A41" s="38" t="s">
        <v>136</v>
      </c>
      <c r="B41" s="70" t="s">
        <v>81</v>
      </c>
      <c r="C41" s="93" t="s">
        <v>26</v>
      </c>
      <c r="D41" s="25">
        <f>m.sheet!H249</f>
        <v>11.972093023255814</v>
      </c>
      <c r="E41" s="87">
        <v>14870.3</v>
      </c>
      <c r="F41" s="86">
        <f t="shared" si="0"/>
        <v>178028.61488372093</v>
      </c>
    </row>
    <row r="42" spans="1:9" ht="115.2" hidden="1">
      <c r="A42" s="38" t="s">
        <v>137</v>
      </c>
      <c r="B42" s="70" t="str">
        <f>'civil works (2)'!B46</f>
        <v>Providing and fixing 1-1/2" thick G.I sheet forged door comprising of G.I pressed double skin pannelled sheet of 22 SWG in specified width of rails, Styles and panels pressed on both sides of fillet (Honey Comb paper), dully fixed in chowkat with Archtrative on one side, with heavy duty 4 No. steel hinges i/c M.S Tower bolt 9" long, M.S Sliding bolt 12" long, Rowel bolt for Hold Fasts, duly powder coated paint and punching of required holes as approved and directed by the Engineer Incharge</v>
      </c>
      <c r="C42" s="93" t="s">
        <v>26</v>
      </c>
      <c r="D42" s="25">
        <f>m.sheet!H264</f>
        <v>3.8883720930232561</v>
      </c>
      <c r="E42" s="87">
        <f>'civil works (2)'!E46</f>
        <v>23622.75</v>
      </c>
      <c r="F42" s="86">
        <f t="shared" si="0"/>
        <v>91854.04186046512</v>
      </c>
    </row>
    <row r="43" spans="1:9" ht="115.2" hidden="1">
      <c r="A43" s="38" t="s">
        <v>138</v>
      </c>
      <c r="B43" s="70" t="s">
        <v>82</v>
      </c>
      <c r="C43" s="93" t="s">
        <v>26</v>
      </c>
      <c r="D43" s="25">
        <f>m.sheet!H271</f>
        <v>2.762790697674419</v>
      </c>
      <c r="E43" s="87">
        <v>26114.55</v>
      </c>
      <c r="F43" s="86">
        <f t="shared" si="0"/>
        <v>72149.035813953495</v>
      </c>
    </row>
    <row r="44" spans="1:9" ht="30" hidden="1" customHeight="1">
      <c r="A44" s="38" t="s">
        <v>139</v>
      </c>
      <c r="B44" s="75" t="s">
        <v>100</v>
      </c>
      <c r="C44" s="93" t="s">
        <v>26</v>
      </c>
      <c r="D44" s="25">
        <f>m.sheet!H292</f>
        <v>6.5488372093023264</v>
      </c>
      <c r="E44" s="87">
        <v>4776.8999999999996</v>
      </c>
      <c r="F44" s="86">
        <f t="shared" si="0"/>
        <v>31283.140465116281</v>
      </c>
    </row>
    <row r="45" spans="1:9" hidden="1">
      <c r="A45" s="38"/>
      <c r="B45" s="109" t="s">
        <v>222</v>
      </c>
      <c r="C45" s="109"/>
      <c r="D45" s="109"/>
      <c r="E45" s="109"/>
      <c r="F45" s="54">
        <f>SUM(F5:F44)</f>
        <v>7262662.8149878792</v>
      </c>
    </row>
    <row r="46" spans="1:9" hidden="1">
      <c r="A46" s="38"/>
      <c r="B46" s="77" t="s">
        <v>218</v>
      </c>
    </row>
    <row r="47" spans="1:9" ht="43.2" hidden="1">
      <c r="A47" s="38" t="s">
        <v>255</v>
      </c>
      <c r="B47" s="76" t="s">
        <v>145</v>
      </c>
      <c r="C47" s="93" t="s">
        <v>50</v>
      </c>
      <c r="D47" s="93">
        <v>8</v>
      </c>
      <c r="E47" s="87">
        <v>1890.35</v>
      </c>
      <c r="F47" s="87">
        <f t="shared" ref="F47:F71" si="1">E47*D47</f>
        <v>15122.8</v>
      </c>
    </row>
    <row r="48" spans="1:9" ht="57.6" hidden="1">
      <c r="A48" s="38" t="s">
        <v>256</v>
      </c>
      <c r="B48" s="76" t="s">
        <v>147</v>
      </c>
      <c r="C48" s="93" t="s">
        <v>50</v>
      </c>
      <c r="D48" s="93">
        <v>4</v>
      </c>
      <c r="E48" s="87">
        <v>9218.15</v>
      </c>
      <c r="F48" s="87">
        <f t="shared" si="1"/>
        <v>36872.6</v>
      </c>
    </row>
    <row r="49" spans="1:6" ht="28.8" hidden="1">
      <c r="A49" s="38" t="s">
        <v>257</v>
      </c>
      <c r="B49" s="76" t="s">
        <v>148</v>
      </c>
      <c r="C49" s="93" t="s">
        <v>50</v>
      </c>
      <c r="D49" s="93">
        <v>4</v>
      </c>
      <c r="E49" s="87">
        <v>88.95</v>
      </c>
      <c r="F49" s="87">
        <f t="shared" si="1"/>
        <v>355.8</v>
      </c>
    </row>
    <row r="50" spans="1:6" ht="115.2" hidden="1">
      <c r="A50" s="38" t="s">
        <v>258</v>
      </c>
      <c r="B50" s="76" t="s">
        <v>149</v>
      </c>
      <c r="C50" s="93" t="s">
        <v>150</v>
      </c>
      <c r="D50" s="93"/>
      <c r="E50" s="87">
        <v>23326.5</v>
      </c>
      <c r="F50" s="87">
        <f t="shared" si="1"/>
        <v>0</v>
      </c>
    </row>
    <row r="51" spans="1:6" ht="86.4" hidden="1">
      <c r="A51" s="38" t="s">
        <v>259</v>
      </c>
      <c r="B51" s="76" t="s">
        <v>151</v>
      </c>
      <c r="C51" s="93"/>
      <c r="D51" s="93"/>
      <c r="E51" s="87"/>
      <c r="F51" s="87">
        <f t="shared" si="1"/>
        <v>0</v>
      </c>
    </row>
    <row r="52" spans="1:6" hidden="1">
      <c r="A52" s="38" t="s">
        <v>260</v>
      </c>
      <c r="B52" s="78" t="s">
        <v>152</v>
      </c>
      <c r="C52" s="93" t="s">
        <v>50</v>
      </c>
      <c r="D52" s="93">
        <v>3</v>
      </c>
      <c r="E52" s="87">
        <v>1546.35</v>
      </c>
      <c r="F52" s="87">
        <f t="shared" si="1"/>
        <v>4639.0499999999993</v>
      </c>
    </row>
    <row r="53" spans="1:6" hidden="1">
      <c r="A53" s="38" t="s">
        <v>261</v>
      </c>
      <c r="B53" s="78" t="s">
        <v>153</v>
      </c>
      <c r="C53" s="93" t="s">
        <v>50</v>
      </c>
      <c r="D53" s="93">
        <v>1</v>
      </c>
      <c r="E53" s="87">
        <v>1403.5</v>
      </c>
      <c r="F53" s="87">
        <f t="shared" si="1"/>
        <v>1403.5</v>
      </c>
    </row>
    <row r="54" spans="1:6" ht="86.4" hidden="1">
      <c r="A54" s="38" t="s">
        <v>262</v>
      </c>
      <c r="B54" s="76" t="s">
        <v>154</v>
      </c>
      <c r="C54" s="93"/>
      <c r="D54" s="93"/>
      <c r="E54" s="87"/>
      <c r="F54" s="87">
        <f t="shared" si="1"/>
        <v>0</v>
      </c>
    </row>
    <row r="55" spans="1:6" hidden="1">
      <c r="A55" s="38" t="s">
        <v>263</v>
      </c>
      <c r="B55" s="78" t="s">
        <v>155</v>
      </c>
      <c r="C55" s="93" t="s">
        <v>50</v>
      </c>
      <c r="D55" s="93">
        <v>1</v>
      </c>
      <c r="E55" s="87">
        <v>12213.35</v>
      </c>
      <c r="F55" s="87">
        <f t="shared" si="1"/>
        <v>12213.35</v>
      </c>
    </row>
    <row r="56" spans="1:6" hidden="1">
      <c r="A56" s="38" t="s">
        <v>264</v>
      </c>
      <c r="B56" s="78" t="s">
        <v>156</v>
      </c>
      <c r="C56" s="93" t="s">
        <v>50</v>
      </c>
      <c r="D56" s="93">
        <v>1</v>
      </c>
      <c r="E56" s="87">
        <v>11313.35</v>
      </c>
      <c r="F56" s="87">
        <f t="shared" si="1"/>
        <v>11313.35</v>
      </c>
    </row>
    <row r="57" spans="1:6" ht="158.4" hidden="1">
      <c r="A57" s="38" t="s">
        <v>265</v>
      </c>
      <c r="B57" s="76" t="s">
        <v>157</v>
      </c>
      <c r="C57" s="93" t="s">
        <v>150</v>
      </c>
      <c r="D57" s="93">
        <v>1</v>
      </c>
      <c r="E57" s="87">
        <v>4270.6499999999996</v>
      </c>
      <c r="F57" s="87">
        <f t="shared" si="1"/>
        <v>4270.6499999999996</v>
      </c>
    </row>
    <row r="58" spans="1:6" ht="57.6" hidden="1">
      <c r="A58" s="38" t="s">
        <v>266</v>
      </c>
      <c r="B58" s="76" t="s">
        <v>158</v>
      </c>
      <c r="C58" s="93"/>
      <c r="D58" s="93"/>
      <c r="E58" s="87"/>
      <c r="F58" s="87">
        <f t="shared" si="1"/>
        <v>0</v>
      </c>
    </row>
    <row r="59" spans="1:6" hidden="1">
      <c r="A59" s="38" t="s">
        <v>267</v>
      </c>
      <c r="B59" s="78" t="s">
        <v>159</v>
      </c>
      <c r="C59" s="93" t="s">
        <v>160</v>
      </c>
      <c r="D59" s="93">
        <v>50</v>
      </c>
      <c r="E59" s="87">
        <v>324.35000000000002</v>
      </c>
      <c r="F59" s="87">
        <f t="shared" si="1"/>
        <v>16217.500000000002</v>
      </c>
    </row>
    <row r="60" spans="1:6" ht="72" hidden="1">
      <c r="A60" s="38" t="s">
        <v>268</v>
      </c>
      <c r="B60" s="76" t="s">
        <v>161</v>
      </c>
      <c r="C60" s="93" t="s">
        <v>162</v>
      </c>
      <c r="D60" s="93">
        <v>1</v>
      </c>
      <c r="E60" s="87">
        <v>12377.45</v>
      </c>
      <c r="F60" s="87">
        <f t="shared" si="1"/>
        <v>12377.45</v>
      </c>
    </row>
    <row r="61" spans="1:6" ht="57.6" hidden="1">
      <c r="A61" s="38" t="s">
        <v>269</v>
      </c>
      <c r="B61" s="76" t="s">
        <v>163</v>
      </c>
      <c r="C61" s="93"/>
      <c r="D61" s="93"/>
      <c r="E61" s="87"/>
      <c r="F61" s="87">
        <f t="shared" si="1"/>
        <v>0</v>
      </c>
    </row>
    <row r="62" spans="1:6" hidden="1">
      <c r="A62" s="38" t="s">
        <v>270</v>
      </c>
      <c r="B62" s="78" t="s">
        <v>164</v>
      </c>
      <c r="C62" s="93" t="s">
        <v>50</v>
      </c>
      <c r="D62" s="93">
        <v>1</v>
      </c>
      <c r="E62" s="87">
        <v>1039.2</v>
      </c>
      <c r="F62" s="87">
        <f t="shared" si="1"/>
        <v>1039.2</v>
      </c>
    </row>
    <row r="63" spans="1:6" hidden="1">
      <c r="A63" s="38" t="s">
        <v>271</v>
      </c>
      <c r="B63" s="78" t="s">
        <v>165</v>
      </c>
      <c r="C63" s="93" t="s">
        <v>50</v>
      </c>
      <c r="D63" s="93">
        <v>2</v>
      </c>
      <c r="E63" s="87">
        <v>818.4</v>
      </c>
      <c r="F63" s="87">
        <f t="shared" si="1"/>
        <v>1636.8</v>
      </c>
    </row>
    <row r="64" spans="1:6" hidden="1">
      <c r="A64" s="38" t="s">
        <v>272</v>
      </c>
      <c r="B64" s="78" t="s">
        <v>166</v>
      </c>
      <c r="C64" s="93" t="s">
        <v>50</v>
      </c>
      <c r="D64" s="93">
        <v>6</v>
      </c>
      <c r="E64" s="87">
        <v>591.6</v>
      </c>
      <c r="F64" s="87">
        <f t="shared" si="1"/>
        <v>3549.6000000000004</v>
      </c>
    </row>
    <row r="65" spans="1:8" hidden="1">
      <c r="A65" s="38" t="s">
        <v>273</v>
      </c>
      <c r="B65" s="78" t="s">
        <v>167</v>
      </c>
      <c r="C65" s="93" t="s">
        <v>50</v>
      </c>
      <c r="D65" s="93">
        <v>14</v>
      </c>
      <c r="E65" s="87">
        <v>532.79999999999995</v>
      </c>
      <c r="F65" s="87">
        <f t="shared" si="1"/>
        <v>7459.1999999999989</v>
      </c>
    </row>
    <row r="66" spans="1:8" ht="43.2" hidden="1">
      <c r="A66" s="38" t="s">
        <v>274</v>
      </c>
      <c r="B66" s="76" t="s">
        <v>168</v>
      </c>
      <c r="C66" s="93"/>
      <c r="D66" s="93"/>
      <c r="E66" s="87"/>
      <c r="F66" s="87">
        <f t="shared" si="1"/>
        <v>0</v>
      </c>
    </row>
    <row r="67" spans="1:8" hidden="1">
      <c r="A67" s="38" t="s">
        <v>275</v>
      </c>
      <c r="B67" s="76" t="s">
        <v>169</v>
      </c>
      <c r="C67" s="93" t="s">
        <v>50</v>
      </c>
      <c r="D67" s="93">
        <v>14</v>
      </c>
      <c r="E67" s="87">
        <v>582.25</v>
      </c>
      <c r="F67" s="87">
        <f t="shared" si="1"/>
        <v>8151.5</v>
      </c>
    </row>
    <row r="68" spans="1:8" ht="57.6" hidden="1">
      <c r="A68" s="38" t="s">
        <v>276</v>
      </c>
      <c r="B68" s="76" t="s">
        <v>170</v>
      </c>
      <c r="C68" s="93"/>
      <c r="D68" s="93"/>
      <c r="E68" s="87"/>
      <c r="F68" s="87">
        <f t="shared" si="1"/>
        <v>0</v>
      </c>
    </row>
    <row r="69" spans="1:8" hidden="1">
      <c r="A69" s="38" t="s">
        <v>277</v>
      </c>
      <c r="B69" s="78" t="s">
        <v>171</v>
      </c>
      <c r="C69" s="93"/>
      <c r="D69" s="93"/>
      <c r="E69" s="87"/>
      <c r="F69" s="87">
        <f t="shared" si="1"/>
        <v>0</v>
      </c>
    </row>
    <row r="70" spans="1:8" hidden="1">
      <c r="A70" s="38" t="s">
        <v>278</v>
      </c>
      <c r="B70" s="78" t="s">
        <v>172</v>
      </c>
      <c r="C70" s="93" t="s">
        <v>174</v>
      </c>
      <c r="D70" s="93">
        <v>50</v>
      </c>
      <c r="E70" s="87">
        <v>104.9</v>
      </c>
      <c r="F70" s="87">
        <f t="shared" si="1"/>
        <v>5245</v>
      </c>
    </row>
    <row r="71" spans="1:8" hidden="1">
      <c r="A71" s="38" t="s">
        <v>279</v>
      </c>
      <c r="B71" s="78" t="s">
        <v>173</v>
      </c>
      <c r="C71" s="93" t="s">
        <v>174</v>
      </c>
      <c r="D71" s="93">
        <v>50</v>
      </c>
      <c r="E71" s="87">
        <v>117.45</v>
      </c>
      <c r="F71" s="87">
        <f t="shared" si="1"/>
        <v>5872.5</v>
      </c>
    </row>
    <row r="72" spans="1:8" hidden="1">
      <c r="A72" s="38"/>
      <c r="B72" s="79" t="s">
        <v>223</v>
      </c>
      <c r="C72" s="22"/>
      <c r="D72" s="22"/>
      <c r="E72" s="54"/>
      <c r="F72" s="54">
        <f>SUM(F47:F71)</f>
        <v>147739.85</v>
      </c>
      <c r="H72">
        <f>F72+F144</f>
        <v>170642.45</v>
      </c>
    </row>
    <row r="73" spans="1:8">
      <c r="A73" s="38" t="s">
        <v>356</v>
      </c>
      <c r="B73" s="80" t="s">
        <v>227</v>
      </c>
      <c r="C73" s="93"/>
      <c r="D73" s="25"/>
      <c r="E73" s="87"/>
      <c r="F73" s="86">
        <f>E73*D73</f>
        <v>0</v>
      </c>
    </row>
    <row r="74" spans="1:8" ht="57.6">
      <c r="A74" s="38" t="s">
        <v>357</v>
      </c>
      <c r="B74" s="69" t="s">
        <v>33</v>
      </c>
      <c r="C74" s="92" t="s">
        <v>25</v>
      </c>
      <c r="D74" s="24">
        <f>'m.sheet (2)'!H12</f>
        <v>10.277463193657985</v>
      </c>
      <c r="E74" s="86"/>
      <c r="F74" s="86"/>
    </row>
    <row r="75" spans="1:8" ht="30" customHeight="1">
      <c r="A75" s="38" t="s">
        <v>358</v>
      </c>
      <c r="B75" s="70" t="s">
        <v>34</v>
      </c>
      <c r="C75" s="93" t="s">
        <v>25</v>
      </c>
      <c r="D75" s="24">
        <f>D74</f>
        <v>10.277463193657985</v>
      </c>
      <c r="E75" s="87"/>
      <c r="F75" s="86"/>
    </row>
    <row r="76" spans="1:8" ht="30" customHeight="1">
      <c r="A76" s="38" t="s">
        <v>359</v>
      </c>
      <c r="B76" s="71" t="s">
        <v>32</v>
      </c>
      <c r="C76" s="91" t="s">
        <v>25</v>
      </c>
      <c r="D76" s="24">
        <f>D74</f>
        <v>10.277463193657985</v>
      </c>
      <c r="E76" s="87"/>
      <c r="F76" s="86"/>
    </row>
    <row r="77" spans="1:8" ht="43.2">
      <c r="A77" s="38" t="s">
        <v>360</v>
      </c>
      <c r="B77" s="70" t="s">
        <v>88</v>
      </c>
      <c r="C77" s="27"/>
      <c r="D77" s="27"/>
      <c r="E77" s="88"/>
      <c r="F77" s="86"/>
    </row>
    <row r="78" spans="1:8">
      <c r="A78" s="38" t="s">
        <v>361</v>
      </c>
      <c r="B78" s="70" t="s">
        <v>87</v>
      </c>
      <c r="C78" s="93" t="s">
        <v>25</v>
      </c>
      <c r="D78" s="25">
        <f>'m.sheet (2)'!H36</f>
        <v>0.86330690826727063</v>
      </c>
      <c r="E78" s="87"/>
      <c r="F78" s="86"/>
    </row>
    <row r="79" spans="1:8">
      <c r="A79" s="38" t="s">
        <v>362</v>
      </c>
      <c r="B79" s="72" t="s">
        <v>90</v>
      </c>
      <c r="C79" s="93" t="s">
        <v>25</v>
      </c>
      <c r="D79" s="25">
        <f>'m.sheet (2)'!H43:H43</f>
        <v>0.74745186862967172</v>
      </c>
      <c r="E79" s="87"/>
      <c r="F79" s="86"/>
    </row>
    <row r="80" spans="1:8">
      <c r="A80" s="38" t="s">
        <v>363</v>
      </c>
      <c r="B80" s="72" t="s">
        <v>89</v>
      </c>
      <c r="C80" s="93" t="s">
        <v>25</v>
      </c>
      <c r="D80" s="25">
        <f>'m.sheet (2)'!H51</f>
        <v>1.4014722536806343</v>
      </c>
      <c r="E80" s="87"/>
      <c r="F80" s="86"/>
    </row>
    <row r="81" spans="1:6">
      <c r="A81" s="38" t="s">
        <v>364</v>
      </c>
      <c r="B81" s="72" t="s">
        <v>92</v>
      </c>
      <c r="C81" s="93" t="s">
        <v>25</v>
      </c>
      <c r="D81" s="25">
        <f>'m.sheet (2)'!H64</f>
        <v>1.9620611551528881</v>
      </c>
      <c r="E81" s="87"/>
      <c r="F81" s="86"/>
    </row>
    <row r="82" spans="1:6" ht="115.2">
      <c r="A82" s="38" t="s">
        <v>365</v>
      </c>
      <c r="B82" s="70" t="s">
        <v>39</v>
      </c>
      <c r="C82" s="27"/>
      <c r="D82" s="27"/>
      <c r="E82" s="88"/>
      <c r="F82" s="86"/>
    </row>
    <row r="83" spans="1:6" ht="86.4">
      <c r="A83" s="38" t="s">
        <v>366</v>
      </c>
      <c r="B83" s="70" t="s">
        <v>37</v>
      </c>
      <c r="C83" s="93" t="s">
        <v>25</v>
      </c>
      <c r="D83" s="25">
        <f>'m.sheet (2)'!H72</f>
        <v>1.5416194790486977</v>
      </c>
      <c r="E83" s="87"/>
      <c r="F83" s="86"/>
    </row>
    <row r="84" spans="1:6" ht="57.6">
      <c r="A84" s="38" t="s">
        <v>367</v>
      </c>
      <c r="B84" s="70" t="s">
        <v>38</v>
      </c>
      <c r="C84" s="93" t="s">
        <v>25</v>
      </c>
      <c r="D84" s="25">
        <f>'m.sheet (2)'!H83</f>
        <v>1.5727633069082674</v>
      </c>
      <c r="E84" s="87"/>
      <c r="F84" s="86"/>
    </row>
    <row r="85" spans="1:6" ht="72">
      <c r="A85" s="38" t="s">
        <v>368</v>
      </c>
      <c r="B85" s="70" t="s">
        <v>44</v>
      </c>
      <c r="C85" s="27"/>
      <c r="D85" s="27"/>
      <c r="E85" s="88"/>
      <c r="F85" s="86"/>
    </row>
    <row r="86" spans="1:6">
      <c r="A86" s="38" t="s">
        <v>369</v>
      </c>
      <c r="B86" s="72" t="s">
        <v>45</v>
      </c>
      <c r="C86" s="93" t="s">
        <v>51</v>
      </c>
      <c r="D86" s="25">
        <f>'m.sheet (2)'!H57</f>
        <v>11.999999999999998</v>
      </c>
      <c r="E86" s="87"/>
      <c r="F86" s="86"/>
    </row>
    <row r="87" spans="1:6" ht="28.8">
      <c r="A87" s="38" t="s">
        <v>370</v>
      </c>
      <c r="B87" s="70" t="s">
        <v>41</v>
      </c>
      <c r="C87" s="93" t="s">
        <v>25</v>
      </c>
      <c r="D87" s="25">
        <f>'m.sheet (2)'!H91</f>
        <v>2.7328708946772369</v>
      </c>
      <c r="F87" s="86"/>
    </row>
    <row r="88" spans="1:6" ht="30" customHeight="1">
      <c r="A88" s="38" t="s">
        <v>371</v>
      </c>
      <c r="B88" s="73" t="str">
        <f>B20</f>
        <v>Pacca brick work in ground floor cement, sand mortar:- Ratio 1:4</v>
      </c>
      <c r="C88" s="30" t="s">
        <v>25</v>
      </c>
      <c r="D88" s="31">
        <f>'m.sheet (2)'!H104</f>
        <v>3.5854331823329559</v>
      </c>
      <c r="E88" s="90"/>
      <c r="F88" s="86"/>
    </row>
    <row r="89" spans="1:6" ht="30" customHeight="1">
      <c r="A89" s="38" t="s">
        <v>372</v>
      </c>
      <c r="B89" s="74" t="s">
        <v>27</v>
      </c>
      <c r="C89" s="92" t="s">
        <v>26</v>
      </c>
      <c r="D89" s="24">
        <f>'m.sheet (2)'!H112</f>
        <v>20.465116279069772</v>
      </c>
      <c r="E89" s="87"/>
      <c r="F89" s="86"/>
    </row>
    <row r="90" spans="1:6" ht="30" customHeight="1">
      <c r="A90" s="38" t="s">
        <v>373</v>
      </c>
      <c r="B90" s="70" t="s">
        <v>28</v>
      </c>
      <c r="C90" s="93" t="s">
        <v>26</v>
      </c>
      <c r="D90" s="25">
        <f>'m.sheet (2)'!H119</f>
        <v>20.465116279069772</v>
      </c>
      <c r="F90" s="86"/>
    </row>
    <row r="91" spans="1:6" ht="30" customHeight="1">
      <c r="A91" s="38" t="s">
        <v>374</v>
      </c>
      <c r="B91" s="70" t="s">
        <v>29</v>
      </c>
      <c r="C91" s="91" t="s">
        <v>26</v>
      </c>
      <c r="D91" s="36">
        <f>'m.sheet (2)'!H127</f>
        <v>2.5581395348837215</v>
      </c>
      <c r="E91" s="90"/>
      <c r="F91" s="86"/>
    </row>
    <row r="92" spans="1:6" ht="43.2">
      <c r="A92" s="38" t="s">
        <v>375</v>
      </c>
      <c r="B92" s="69" t="s">
        <v>52</v>
      </c>
      <c r="C92" s="93" t="s">
        <v>26</v>
      </c>
      <c r="D92" s="25">
        <f>D91+D90+D89</f>
        <v>43.488372093023266</v>
      </c>
      <c r="E92" s="87"/>
      <c r="F92" s="86"/>
    </row>
    <row r="93" spans="1:6">
      <c r="A93" s="38" t="s">
        <v>376</v>
      </c>
      <c r="B93" s="72" t="s">
        <v>53</v>
      </c>
      <c r="C93" s="93" t="s">
        <v>26</v>
      </c>
      <c r="D93" s="25">
        <f>D92</f>
        <v>43.488372093023266</v>
      </c>
      <c r="E93" s="87"/>
      <c r="F93" s="86"/>
    </row>
    <row r="94" spans="1:6" ht="43.2">
      <c r="A94" s="38" t="s">
        <v>377</v>
      </c>
      <c r="B94" s="74" t="s">
        <v>30</v>
      </c>
      <c r="C94" s="92" t="s">
        <v>26</v>
      </c>
      <c r="D94" s="24">
        <f>'m.sheet (2)'!H151</f>
        <v>3.0697674418604652</v>
      </c>
      <c r="E94" s="86"/>
      <c r="F94" s="86"/>
    </row>
    <row r="95" spans="1:6" ht="57.6">
      <c r="A95" s="38" t="s">
        <v>378</v>
      </c>
      <c r="B95" s="70" t="s">
        <v>31</v>
      </c>
      <c r="C95" s="93" t="s">
        <v>26</v>
      </c>
      <c r="D95" s="25">
        <f>'m.sheet (2)'!H159</f>
        <v>20.465116279069772</v>
      </c>
      <c r="E95" s="87"/>
      <c r="F95" s="86"/>
    </row>
    <row r="96" spans="1:6" ht="86.4">
      <c r="A96" s="38" t="s">
        <v>379</v>
      </c>
      <c r="B96" s="69" t="s">
        <v>48</v>
      </c>
      <c r="C96" s="93" t="s">
        <v>26</v>
      </c>
      <c r="D96" s="25">
        <f>'m.sheet (2)'!H134</f>
        <v>2.5581395348837215</v>
      </c>
      <c r="E96" s="87"/>
      <c r="F96" s="86"/>
    </row>
    <row r="97" spans="1:6" ht="30" customHeight="1">
      <c r="A97" s="38" t="s">
        <v>380</v>
      </c>
      <c r="B97" s="72" t="s">
        <v>49</v>
      </c>
      <c r="C97" s="93" t="s">
        <v>50</v>
      </c>
      <c r="D97" s="93">
        <v>1</v>
      </c>
      <c r="E97" s="87"/>
      <c r="F97" s="86"/>
    </row>
    <row r="98" spans="1:6" ht="86.4">
      <c r="A98" s="38" t="s">
        <v>381</v>
      </c>
      <c r="B98" s="70" t="s">
        <v>67</v>
      </c>
      <c r="C98" s="93" t="s">
        <v>26</v>
      </c>
      <c r="D98" s="25">
        <v>6.7534883720930239</v>
      </c>
      <c r="F98" s="86"/>
    </row>
    <row r="99" spans="1:6" ht="86.4">
      <c r="A99" s="38" t="s">
        <v>382</v>
      </c>
      <c r="B99" s="70" t="str">
        <f>'civil works (2)'!B38</f>
        <v>Providing and laying superb quality Ceramic tile floors of Masterbrand of specified size,Glossy/Matt/Texture of approved Color andShade as per approved design with adhesive bond, over 3/4" thick(1;2) cement sand plaster i/c the cost of sealer for finishing the jointsi/c cutting grinding complete in all respects and as approved anddirected by the Engineer Incharge. iii) 6"x6"</v>
      </c>
      <c r="C99" s="93" t="s">
        <v>26</v>
      </c>
      <c r="D99" s="25">
        <f>'m.sheet (2)'!H174</f>
        <v>2.5581395348837215</v>
      </c>
      <c r="E99" s="87"/>
      <c r="F99" s="86"/>
    </row>
    <row r="100" spans="1:6" ht="86.4">
      <c r="A100" s="38" t="s">
        <v>383</v>
      </c>
      <c r="B100" s="69" t="str">
        <f>'civil works (2)'!B39</f>
        <v>Providing and laying superb quality Ceramic tiles dado of Masterbrand of specified size,Glossy/Matt/Texture skirting/dado of approvedColor and Shade with adhesive bond over 1/2"thick (1:2) cementplaster i/c the cost of sealer for finishing the joints i/c cutting grindingcomplete in all respects as approved and directed by the EngineerIncharge. iii) 6"x6"</v>
      </c>
      <c r="C100" s="93" t="s">
        <v>26</v>
      </c>
      <c r="D100" s="25">
        <f>'m.sheet (2)'!H181</f>
        <v>10.232558139534886</v>
      </c>
      <c r="E100" s="87"/>
      <c r="F100" s="86"/>
    </row>
    <row r="101" spans="1:6">
      <c r="A101" s="38" t="s">
        <v>384</v>
      </c>
      <c r="B101" s="76" t="s">
        <v>101</v>
      </c>
      <c r="C101" s="93" t="s">
        <v>25</v>
      </c>
      <c r="D101" s="25">
        <f>'m.sheet (2)'!H20</f>
        <v>3.7372593431483581</v>
      </c>
      <c r="F101" s="86"/>
    </row>
    <row r="102" spans="1:6" ht="72">
      <c r="A102" s="38" t="s">
        <v>385</v>
      </c>
      <c r="B102" s="70" t="s">
        <v>79</v>
      </c>
      <c r="C102" s="93" t="s">
        <v>26</v>
      </c>
      <c r="D102" s="25">
        <f>'m.sheet (2)'!H188</f>
        <v>12.279069767441861</v>
      </c>
      <c r="E102" s="87"/>
      <c r="F102" s="86"/>
    </row>
    <row r="103" spans="1:6" ht="100.8">
      <c r="A103" s="38" t="s">
        <v>386</v>
      </c>
      <c r="B103" s="70" t="s">
        <v>83</v>
      </c>
      <c r="C103" s="93" t="s">
        <v>26</v>
      </c>
      <c r="D103" s="25">
        <f>'m.sheet (2)'!H197</f>
        <v>15.860465116279071</v>
      </c>
      <c r="E103" s="87"/>
      <c r="F103" s="86"/>
    </row>
    <row r="104" spans="1:6" ht="144">
      <c r="A104" s="38" t="s">
        <v>387</v>
      </c>
      <c r="B104" s="70" t="s">
        <v>80</v>
      </c>
      <c r="C104" s="93" t="s">
        <v>26</v>
      </c>
      <c r="D104" s="25">
        <f>'m.sheet (2)'!H213</f>
        <v>11.972093023255814</v>
      </c>
      <c r="E104" s="87"/>
      <c r="F104" s="86"/>
    </row>
    <row r="105" spans="1:6" ht="72">
      <c r="A105" s="38" t="s">
        <v>388</v>
      </c>
      <c r="B105" s="70" t="s">
        <v>81</v>
      </c>
      <c r="C105" s="93" t="s">
        <v>26</v>
      </c>
      <c r="D105" s="25">
        <f>'m.sheet (2)'!H205</f>
        <v>11.972093023255814</v>
      </c>
      <c r="E105" s="87"/>
      <c r="F105" s="86"/>
    </row>
    <row r="106" spans="1:6" ht="115.2">
      <c r="A106" s="38" t="s">
        <v>389</v>
      </c>
      <c r="B106" s="75" t="s">
        <v>184</v>
      </c>
      <c r="C106" s="93" t="s">
        <v>26</v>
      </c>
      <c r="D106" s="25">
        <f>'m.sheet (2)'!H220</f>
        <v>2.4302325581395352</v>
      </c>
      <c r="F106" s="86"/>
    </row>
    <row r="107" spans="1:6">
      <c r="A107" s="38"/>
      <c r="B107" s="109" t="s">
        <v>224</v>
      </c>
      <c r="C107" s="109"/>
      <c r="D107" s="109"/>
      <c r="E107" s="109"/>
      <c r="F107" s="54"/>
    </row>
    <row r="108" spans="1:6" hidden="1">
      <c r="A108" s="38"/>
      <c r="B108" s="79" t="s">
        <v>220</v>
      </c>
      <c r="C108" s="22"/>
      <c r="D108" s="22"/>
      <c r="E108" s="54"/>
      <c r="F108" s="54"/>
    </row>
    <row r="109" spans="1:6" ht="28.8" hidden="1">
      <c r="A109" s="38" t="s">
        <v>314</v>
      </c>
      <c r="B109" s="76" t="s">
        <v>186</v>
      </c>
      <c r="C109" s="93" t="s">
        <v>50</v>
      </c>
      <c r="D109" s="93">
        <v>1</v>
      </c>
      <c r="E109" s="87">
        <v>3609.65</v>
      </c>
      <c r="F109" s="87">
        <f>E109*D109</f>
        <v>3609.65</v>
      </c>
    </row>
    <row r="110" spans="1:6" ht="43.2" hidden="1">
      <c r="A110" s="38" t="s">
        <v>315</v>
      </c>
      <c r="B110" s="76" t="s">
        <v>188</v>
      </c>
      <c r="C110" s="93" t="s">
        <v>50</v>
      </c>
      <c r="D110" s="93">
        <v>1</v>
      </c>
      <c r="E110" s="87">
        <v>9573.9</v>
      </c>
      <c r="F110" s="87">
        <f t="shared" ref="F110:F128" si="2">E110*D110</f>
        <v>9573.9</v>
      </c>
    </row>
    <row r="111" spans="1:6" ht="72" hidden="1">
      <c r="A111" s="38" t="s">
        <v>316</v>
      </c>
      <c r="B111" s="76" t="s">
        <v>189</v>
      </c>
      <c r="C111" s="93"/>
      <c r="D111" s="93"/>
      <c r="E111" s="87"/>
      <c r="F111" s="87">
        <f t="shared" si="2"/>
        <v>0</v>
      </c>
    </row>
    <row r="112" spans="1:6" hidden="1">
      <c r="A112" s="38" t="s">
        <v>317</v>
      </c>
      <c r="B112" s="78" t="s">
        <v>190</v>
      </c>
      <c r="C112" s="93" t="s">
        <v>50</v>
      </c>
      <c r="D112" s="93">
        <v>1</v>
      </c>
      <c r="E112" s="87">
        <v>2173.5500000000002</v>
      </c>
      <c r="F112" s="87">
        <f t="shared" si="2"/>
        <v>2173.5500000000002</v>
      </c>
    </row>
    <row r="113" spans="1:6" hidden="1">
      <c r="A113" s="38" t="s">
        <v>318</v>
      </c>
      <c r="B113" s="78" t="s">
        <v>191</v>
      </c>
      <c r="C113" s="93" t="s">
        <v>50</v>
      </c>
      <c r="D113" s="93">
        <v>1</v>
      </c>
      <c r="E113" s="87">
        <v>1813.55</v>
      </c>
      <c r="F113" s="87">
        <f t="shared" si="2"/>
        <v>1813.55</v>
      </c>
    </row>
    <row r="114" spans="1:6" hidden="1">
      <c r="A114" s="38" t="s">
        <v>319</v>
      </c>
      <c r="B114" s="78" t="s">
        <v>192</v>
      </c>
      <c r="C114" s="93" t="s">
        <v>50</v>
      </c>
      <c r="D114" s="93">
        <v>1</v>
      </c>
      <c r="E114" s="87">
        <v>2293.5500000000002</v>
      </c>
      <c r="F114" s="87">
        <f t="shared" si="2"/>
        <v>2293.5500000000002</v>
      </c>
    </row>
    <row r="115" spans="1:6" hidden="1">
      <c r="A115" s="38" t="s">
        <v>320</v>
      </c>
      <c r="B115" s="78" t="s">
        <v>193</v>
      </c>
      <c r="C115" s="93" t="s">
        <v>160</v>
      </c>
      <c r="D115" s="93">
        <v>1</v>
      </c>
      <c r="E115" s="87">
        <v>673.55</v>
      </c>
      <c r="F115" s="87">
        <f t="shared" si="2"/>
        <v>673.55</v>
      </c>
    </row>
    <row r="116" spans="1:6" ht="86.4" hidden="1">
      <c r="A116" s="38" t="s">
        <v>321</v>
      </c>
      <c r="B116" s="76" t="s">
        <v>194</v>
      </c>
      <c r="C116" s="93" t="s">
        <v>195</v>
      </c>
      <c r="D116" s="93">
        <v>15</v>
      </c>
      <c r="E116" s="87">
        <v>37.450000000000003</v>
      </c>
      <c r="F116" s="87">
        <f t="shared" si="2"/>
        <v>561.75</v>
      </c>
    </row>
    <row r="117" spans="1:6" ht="57.6" hidden="1">
      <c r="A117" s="38" t="s">
        <v>322</v>
      </c>
      <c r="B117" s="76" t="s">
        <v>196</v>
      </c>
      <c r="C117" s="93" t="s">
        <v>50</v>
      </c>
      <c r="D117" s="93">
        <v>1</v>
      </c>
      <c r="E117" s="87">
        <v>2550.6999999999998</v>
      </c>
      <c r="F117" s="87">
        <f t="shared" si="2"/>
        <v>2550.6999999999998</v>
      </c>
    </row>
    <row r="118" spans="1:6" ht="28.8" hidden="1">
      <c r="A118" s="38" t="s">
        <v>323</v>
      </c>
      <c r="B118" s="76" t="s">
        <v>197</v>
      </c>
      <c r="C118" s="93" t="s">
        <v>50</v>
      </c>
      <c r="D118" s="93">
        <v>1</v>
      </c>
      <c r="E118" s="87">
        <v>3445.15</v>
      </c>
      <c r="F118" s="87">
        <f t="shared" si="2"/>
        <v>3445.15</v>
      </c>
    </row>
    <row r="119" spans="1:6" ht="57.6" hidden="1">
      <c r="A119" s="38" t="s">
        <v>324</v>
      </c>
      <c r="B119" s="76" t="s">
        <v>198</v>
      </c>
      <c r="C119" s="93" t="s">
        <v>199</v>
      </c>
      <c r="D119" s="93">
        <v>1</v>
      </c>
      <c r="E119" s="87">
        <v>21240.6</v>
      </c>
      <c r="F119" s="87">
        <f t="shared" si="2"/>
        <v>21240.6</v>
      </c>
    </row>
    <row r="120" spans="1:6" ht="43.2" hidden="1">
      <c r="A120" s="38" t="s">
        <v>325</v>
      </c>
      <c r="B120" s="76" t="s">
        <v>200</v>
      </c>
      <c r="C120" s="93"/>
      <c r="D120" s="93">
        <v>1</v>
      </c>
      <c r="E120" s="87">
        <v>582.25</v>
      </c>
      <c r="F120" s="87">
        <f t="shared" si="2"/>
        <v>582.25</v>
      </c>
    </row>
    <row r="121" spans="1:6" hidden="1">
      <c r="A121" s="38" t="s">
        <v>326</v>
      </c>
      <c r="B121" s="78" t="s">
        <v>201</v>
      </c>
      <c r="C121" s="93" t="s">
        <v>204</v>
      </c>
      <c r="D121" s="93">
        <v>5</v>
      </c>
      <c r="E121" s="87">
        <v>1200.25</v>
      </c>
      <c r="F121" s="87">
        <f t="shared" si="2"/>
        <v>6001.25</v>
      </c>
    </row>
    <row r="122" spans="1:6" hidden="1">
      <c r="A122" s="38" t="s">
        <v>327</v>
      </c>
      <c r="B122" s="78" t="s">
        <v>202</v>
      </c>
      <c r="C122" s="93" t="s">
        <v>204</v>
      </c>
      <c r="D122" s="93">
        <v>5</v>
      </c>
      <c r="E122" s="87">
        <v>1799.6</v>
      </c>
      <c r="F122" s="87">
        <f t="shared" si="2"/>
        <v>8998</v>
      </c>
    </row>
    <row r="123" spans="1:6" hidden="1">
      <c r="A123" s="38" t="s">
        <v>328</v>
      </c>
      <c r="B123" s="76" t="s">
        <v>203</v>
      </c>
      <c r="C123" s="93" t="s">
        <v>204</v>
      </c>
      <c r="D123" s="93">
        <v>10</v>
      </c>
      <c r="E123" s="87">
        <v>3439.8</v>
      </c>
      <c r="F123" s="87">
        <f t="shared" si="2"/>
        <v>34398</v>
      </c>
    </row>
    <row r="124" spans="1:6" ht="72" hidden="1">
      <c r="A124" s="38" t="s">
        <v>329</v>
      </c>
      <c r="B124" s="76" t="s">
        <v>205</v>
      </c>
      <c r="C124" s="93"/>
      <c r="D124" s="93"/>
      <c r="E124" s="87"/>
      <c r="F124" s="87">
        <f t="shared" si="2"/>
        <v>0</v>
      </c>
    </row>
    <row r="125" spans="1:6" hidden="1">
      <c r="A125" s="38" t="s">
        <v>330</v>
      </c>
      <c r="B125" s="78" t="s">
        <v>206</v>
      </c>
      <c r="C125" s="93"/>
      <c r="D125" s="93"/>
      <c r="E125" s="87"/>
      <c r="F125" s="87">
        <f t="shared" si="2"/>
        <v>0</v>
      </c>
    </row>
    <row r="126" spans="1:6" hidden="1">
      <c r="A126" s="38" t="s">
        <v>331</v>
      </c>
      <c r="B126" s="78" t="s">
        <v>207</v>
      </c>
      <c r="C126" s="93" t="s">
        <v>174</v>
      </c>
      <c r="D126" s="93">
        <v>10</v>
      </c>
      <c r="E126" s="87">
        <v>159.65</v>
      </c>
      <c r="F126" s="87">
        <f t="shared" si="2"/>
        <v>1596.5</v>
      </c>
    </row>
    <row r="127" spans="1:6" hidden="1">
      <c r="A127" s="38" t="s">
        <v>332</v>
      </c>
      <c r="B127" s="78" t="s">
        <v>208</v>
      </c>
      <c r="C127" s="93" t="s">
        <v>174</v>
      </c>
      <c r="D127" s="93">
        <v>20</v>
      </c>
      <c r="E127" s="87">
        <v>257.25</v>
      </c>
      <c r="F127" s="87">
        <f t="shared" si="2"/>
        <v>5145</v>
      </c>
    </row>
    <row r="128" spans="1:6" ht="57.6" hidden="1">
      <c r="A128" s="38" t="s">
        <v>333</v>
      </c>
      <c r="B128" s="75" t="s">
        <v>212</v>
      </c>
      <c r="C128" s="93" t="s">
        <v>50</v>
      </c>
      <c r="D128" s="93">
        <v>1</v>
      </c>
      <c r="E128" s="87">
        <v>25300</v>
      </c>
      <c r="F128" s="87">
        <f t="shared" si="2"/>
        <v>25300</v>
      </c>
    </row>
    <row r="129" spans="1:6" hidden="1">
      <c r="A129" s="38"/>
      <c r="B129" s="79" t="s">
        <v>225</v>
      </c>
      <c r="C129" s="22"/>
      <c r="D129" s="22"/>
      <c r="E129" s="54"/>
      <c r="F129" s="54">
        <f>SUM(F109:F128)</f>
        <v>129956.95</v>
      </c>
    </row>
    <row r="130" spans="1:6" hidden="1">
      <c r="A130" s="38"/>
      <c r="B130" s="79" t="s">
        <v>221</v>
      </c>
      <c r="C130" s="22"/>
      <c r="D130" s="22"/>
      <c r="E130" s="54"/>
      <c r="F130" s="54"/>
    </row>
    <row r="131" spans="1:6" ht="43.2" hidden="1">
      <c r="A131" s="38" t="s">
        <v>255</v>
      </c>
      <c r="B131" s="76" t="s">
        <v>145</v>
      </c>
      <c r="C131" s="93" t="s">
        <v>50</v>
      </c>
      <c r="D131" s="93">
        <v>1</v>
      </c>
      <c r="E131" s="87">
        <v>1890.35</v>
      </c>
      <c r="F131" s="87">
        <f>E131*D131</f>
        <v>1890.35</v>
      </c>
    </row>
    <row r="132" spans="1:6" ht="86.4" hidden="1">
      <c r="A132" s="38" t="s">
        <v>256</v>
      </c>
      <c r="B132" s="76" t="s">
        <v>151</v>
      </c>
      <c r="C132" s="93"/>
      <c r="D132" s="93"/>
      <c r="E132" s="87"/>
      <c r="F132" s="87">
        <f t="shared" ref="F132:F143" si="3">E132*D132</f>
        <v>0</v>
      </c>
    </row>
    <row r="133" spans="1:6" hidden="1">
      <c r="A133" s="38" t="s">
        <v>257</v>
      </c>
      <c r="B133" s="78" t="s">
        <v>152</v>
      </c>
      <c r="C133" s="93" t="s">
        <v>50</v>
      </c>
      <c r="D133" s="93">
        <v>1</v>
      </c>
      <c r="E133" s="87">
        <v>1546.35</v>
      </c>
      <c r="F133" s="87">
        <f t="shared" si="3"/>
        <v>1546.35</v>
      </c>
    </row>
    <row r="134" spans="1:6" ht="57.6" hidden="1">
      <c r="A134" s="38" t="s">
        <v>258</v>
      </c>
      <c r="B134" s="76" t="s">
        <v>158</v>
      </c>
      <c r="C134" s="93"/>
      <c r="D134" s="93"/>
      <c r="E134" s="87"/>
      <c r="F134" s="87">
        <f t="shared" si="3"/>
        <v>0</v>
      </c>
    </row>
    <row r="135" spans="1:6" hidden="1">
      <c r="A135" s="38" t="s">
        <v>259</v>
      </c>
      <c r="B135" s="78" t="s">
        <v>159</v>
      </c>
      <c r="C135" s="93" t="s">
        <v>160</v>
      </c>
      <c r="D135" s="93">
        <v>10</v>
      </c>
      <c r="E135" s="87">
        <v>324.35000000000002</v>
      </c>
      <c r="F135" s="87">
        <f t="shared" si="3"/>
        <v>3243.5</v>
      </c>
    </row>
    <row r="136" spans="1:6" ht="72" hidden="1">
      <c r="A136" s="38" t="s">
        <v>260</v>
      </c>
      <c r="B136" s="76" t="s">
        <v>161</v>
      </c>
      <c r="C136" s="93" t="s">
        <v>162</v>
      </c>
      <c r="D136" s="93">
        <v>1</v>
      </c>
      <c r="E136" s="87">
        <v>12377.45</v>
      </c>
      <c r="F136" s="87">
        <f t="shared" si="3"/>
        <v>12377.45</v>
      </c>
    </row>
    <row r="137" spans="1:6" ht="57.6" hidden="1">
      <c r="A137" s="38" t="s">
        <v>261</v>
      </c>
      <c r="B137" s="76" t="s">
        <v>163</v>
      </c>
      <c r="C137" s="93"/>
      <c r="D137" s="93"/>
      <c r="E137" s="87"/>
      <c r="F137" s="87">
        <f t="shared" si="3"/>
        <v>0</v>
      </c>
    </row>
    <row r="138" spans="1:6" hidden="1">
      <c r="A138" s="38" t="s">
        <v>262</v>
      </c>
      <c r="B138" s="78" t="s">
        <v>164</v>
      </c>
      <c r="C138" s="93" t="s">
        <v>50</v>
      </c>
      <c r="D138" s="93">
        <v>1</v>
      </c>
      <c r="E138" s="87">
        <v>1039.2</v>
      </c>
      <c r="F138" s="87">
        <f t="shared" si="3"/>
        <v>1039.2</v>
      </c>
    </row>
    <row r="139" spans="1:6" ht="43.2" hidden="1">
      <c r="A139" s="38" t="s">
        <v>263</v>
      </c>
      <c r="B139" s="76" t="s">
        <v>168</v>
      </c>
      <c r="C139" s="93"/>
      <c r="D139" s="93"/>
      <c r="E139" s="87"/>
      <c r="F139" s="87">
        <f t="shared" si="3"/>
        <v>0</v>
      </c>
    </row>
    <row r="140" spans="1:6" hidden="1">
      <c r="A140" s="38" t="s">
        <v>264</v>
      </c>
      <c r="B140" s="76" t="s">
        <v>169</v>
      </c>
      <c r="C140" s="93" t="s">
        <v>50</v>
      </c>
      <c r="D140" s="93">
        <v>1</v>
      </c>
      <c r="E140" s="87">
        <v>582.25</v>
      </c>
      <c r="F140" s="87">
        <f t="shared" si="3"/>
        <v>582.25</v>
      </c>
    </row>
    <row r="141" spans="1:6" ht="57.6" hidden="1">
      <c r="A141" s="38" t="s">
        <v>265</v>
      </c>
      <c r="B141" s="76" t="s">
        <v>170</v>
      </c>
      <c r="C141" s="93"/>
      <c r="D141" s="93"/>
      <c r="E141" s="87"/>
      <c r="F141" s="87">
        <f t="shared" si="3"/>
        <v>0</v>
      </c>
    </row>
    <row r="142" spans="1:6" hidden="1">
      <c r="A142" s="38" t="s">
        <v>266</v>
      </c>
      <c r="B142" s="78" t="s">
        <v>172</v>
      </c>
      <c r="C142" s="93" t="s">
        <v>174</v>
      </c>
      <c r="D142" s="93">
        <v>10</v>
      </c>
      <c r="E142" s="87">
        <v>104.9</v>
      </c>
      <c r="F142" s="87">
        <f t="shared" si="3"/>
        <v>1049</v>
      </c>
    </row>
    <row r="143" spans="1:6" hidden="1">
      <c r="A143" s="38" t="s">
        <v>267</v>
      </c>
      <c r="B143" s="78" t="s">
        <v>173</v>
      </c>
      <c r="C143" s="93" t="s">
        <v>174</v>
      </c>
      <c r="D143" s="93">
        <v>10</v>
      </c>
      <c r="E143" s="87">
        <v>117.45</v>
      </c>
      <c r="F143" s="87">
        <f t="shared" si="3"/>
        <v>1174.5</v>
      </c>
    </row>
    <row r="144" spans="1:6" hidden="1">
      <c r="A144" s="93"/>
      <c r="B144" s="79" t="s">
        <v>226</v>
      </c>
      <c r="C144" s="22"/>
      <c r="D144" s="22"/>
      <c r="E144" s="54"/>
      <c r="F144" s="54">
        <f>SUM(F131:F143)</f>
        <v>22902.600000000002</v>
      </c>
    </row>
    <row r="145" spans="1:6" hidden="1">
      <c r="A145" s="92"/>
      <c r="B145" s="79" t="s">
        <v>231</v>
      </c>
      <c r="C145" s="56"/>
      <c r="D145" s="56"/>
      <c r="E145" s="95"/>
      <c r="F145" s="54"/>
    </row>
    <row r="146" spans="1:6" ht="31.2" hidden="1">
      <c r="A146" s="27" t="s">
        <v>334</v>
      </c>
      <c r="B146" s="81" t="s">
        <v>211</v>
      </c>
      <c r="C146" s="93" t="s">
        <v>26</v>
      </c>
      <c r="D146" s="93">
        <f>7000/10.75</f>
        <v>651.16279069767438</v>
      </c>
      <c r="E146" s="87">
        <v>1291.6500000000001</v>
      </c>
      <c r="F146" s="87">
        <f t="shared" ref="F146:F159" si="4">E146*D146</f>
        <v>841074.41860465112</v>
      </c>
    </row>
    <row r="147" spans="1:6" ht="43.2" hidden="1">
      <c r="A147" s="27" t="s">
        <v>339</v>
      </c>
      <c r="B147" s="76" t="s">
        <v>88</v>
      </c>
      <c r="C147" s="27"/>
      <c r="D147" s="27"/>
      <c r="E147" s="88"/>
      <c r="F147" s="87">
        <f t="shared" si="4"/>
        <v>0</v>
      </c>
    </row>
    <row r="148" spans="1:6" hidden="1">
      <c r="A148" s="27" t="s">
        <v>336</v>
      </c>
      <c r="B148" s="76" t="s">
        <v>87</v>
      </c>
      <c r="C148" s="93" t="s">
        <v>25</v>
      </c>
      <c r="D148" s="25">
        <f>(7000*0.33)/35.32</f>
        <v>65.402038505096257</v>
      </c>
      <c r="E148" s="87">
        <v>10965.15</v>
      </c>
      <c r="F148" s="87">
        <f t="shared" si="4"/>
        <v>717143.1625141562</v>
      </c>
    </row>
    <row r="149" spans="1:6" ht="43.2" hidden="1">
      <c r="A149" s="27" t="s">
        <v>338</v>
      </c>
      <c r="B149" s="75" t="s">
        <v>216</v>
      </c>
      <c r="C149" s="91" t="s">
        <v>204</v>
      </c>
      <c r="D149" s="36">
        <f>3500/3.281</f>
        <v>1066.7479427003962</v>
      </c>
      <c r="E149" s="90">
        <v>116.95</v>
      </c>
      <c r="F149" s="87">
        <f t="shared" si="4"/>
        <v>124756.17189881133</v>
      </c>
    </row>
    <row r="150" spans="1:6" ht="30" hidden="1" customHeight="1">
      <c r="A150" s="27" t="s">
        <v>340</v>
      </c>
      <c r="B150" s="70" t="s">
        <v>228</v>
      </c>
      <c r="C150" s="91" t="s">
        <v>229</v>
      </c>
      <c r="D150" s="36">
        <f>9000/10.75</f>
        <v>837.20930232558135</v>
      </c>
      <c r="E150" s="90">
        <v>97.9</v>
      </c>
      <c r="F150" s="87">
        <f t="shared" si="4"/>
        <v>81962.790697674413</v>
      </c>
    </row>
    <row r="151" spans="1:6" ht="30" hidden="1" customHeight="1">
      <c r="A151" s="27" t="s">
        <v>341</v>
      </c>
      <c r="B151" s="70" t="s">
        <v>230</v>
      </c>
      <c r="C151" s="91" t="s">
        <v>229</v>
      </c>
      <c r="D151" s="36">
        <f>9000/10.75</f>
        <v>837.20930232558135</v>
      </c>
      <c r="E151" s="90">
        <v>34.950000000000003</v>
      </c>
      <c r="F151" s="87">
        <f t="shared" si="4"/>
        <v>29260.465116279069</v>
      </c>
    </row>
    <row r="152" spans="1:6" hidden="1">
      <c r="A152" s="27" t="s">
        <v>335</v>
      </c>
      <c r="B152" s="78" t="s">
        <v>232</v>
      </c>
      <c r="C152" s="93" t="s">
        <v>233</v>
      </c>
      <c r="D152" s="25">
        <v>10.316392978482446</v>
      </c>
      <c r="E152" s="87">
        <v>2523.1999999999998</v>
      </c>
      <c r="F152" s="87">
        <f t="shared" si="4"/>
        <v>26030.322763306904</v>
      </c>
    </row>
    <row r="153" spans="1:6" hidden="1">
      <c r="A153" s="27" t="s">
        <v>337</v>
      </c>
      <c r="B153" s="78" t="s">
        <v>234</v>
      </c>
      <c r="C153" s="93" t="s">
        <v>233</v>
      </c>
      <c r="D153" s="25">
        <v>7.0073612684031712</v>
      </c>
      <c r="E153" s="87">
        <v>4128.8500000000004</v>
      </c>
      <c r="F153" s="87">
        <f t="shared" si="4"/>
        <v>28932.343573046437</v>
      </c>
    </row>
    <row r="154" spans="1:6" hidden="1">
      <c r="A154" s="27" t="s">
        <v>342</v>
      </c>
      <c r="B154" s="78" t="s">
        <v>235</v>
      </c>
      <c r="C154" s="93" t="s">
        <v>233</v>
      </c>
      <c r="D154" s="25">
        <v>2.8558890147225373</v>
      </c>
      <c r="E154" s="87">
        <v>5046.3999999999996</v>
      </c>
      <c r="F154" s="87">
        <f t="shared" si="4"/>
        <v>14411.958323895811</v>
      </c>
    </row>
    <row r="155" spans="1:6" ht="43.2" hidden="1">
      <c r="A155" s="27" t="s">
        <v>343</v>
      </c>
      <c r="B155" s="76" t="s">
        <v>236</v>
      </c>
      <c r="C155" s="93" t="s">
        <v>233</v>
      </c>
      <c r="D155" s="25">
        <f>D15+D14</f>
        <v>48.397508493771234</v>
      </c>
      <c r="E155" s="87">
        <v>8257.75</v>
      </c>
      <c r="F155" s="87">
        <f t="shared" si="4"/>
        <v>399654.52576443943</v>
      </c>
    </row>
    <row r="156" spans="1:6" hidden="1">
      <c r="A156" s="27" t="s">
        <v>344</v>
      </c>
      <c r="B156" s="78" t="s">
        <v>237</v>
      </c>
      <c r="C156" s="93" t="s">
        <v>233</v>
      </c>
      <c r="D156" s="25">
        <f>D29</f>
        <v>92.093023255813975</v>
      </c>
      <c r="E156" s="87">
        <v>209.65</v>
      </c>
      <c r="F156" s="87">
        <f t="shared" si="4"/>
        <v>19307.302325581401</v>
      </c>
    </row>
    <row r="157" spans="1:6" hidden="1">
      <c r="A157" s="27" t="s">
        <v>345</v>
      </c>
      <c r="B157" s="78" t="s">
        <v>238</v>
      </c>
      <c r="C157" s="93" t="s">
        <v>50</v>
      </c>
      <c r="D157" s="93">
        <v>7</v>
      </c>
      <c r="E157" s="87">
        <v>229</v>
      </c>
      <c r="F157" s="87">
        <f t="shared" si="4"/>
        <v>1603</v>
      </c>
    </row>
    <row r="158" spans="1:6" hidden="1">
      <c r="A158" s="27" t="s">
        <v>346</v>
      </c>
      <c r="B158" s="78" t="s">
        <v>239</v>
      </c>
      <c r="C158" s="93" t="s">
        <v>233</v>
      </c>
      <c r="D158" s="25">
        <f>D20+D19</f>
        <v>32.55211282559457</v>
      </c>
      <c r="E158" s="87">
        <v>1949.75</v>
      </c>
      <c r="F158" s="87">
        <f t="shared" si="4"/>
        <v>63468.481981703015</v>
      </c>
    </row>
    <row r="159" spans="1:6" ht="86.4" hidden="1">
      <c r="A159" s="27" t="s">
        <v>347</v>
      </c>
      <c r="B159" s="76" t="s">
        <v>240</v>
      </c>
      <c r="C159" s="22" t="s">
        <v>174</v>
      </c>
      <c r="D159" s="96">
        <f>20/3.281</f>
        <v>6.0957025297165499</v>
      </c>
      <c r="E159" s="87">
        <v>2785.85</v>
      </c>
      <c r="F159" s="87">
        <f t="shared" si="4"/>
        <v>16981.712892410851</v>
      </c>
    </row>
    <row r="160" spans="1:6" s="40" customFormat="1" hidden="1">
      <c r="A160" s="22"/>
      <c r="B160" s="110" t="s">
        <v>241</v>
      </c>
      <c r="C160" s="111"/>
      <c r="D160" s="111"/>
      <c r="E160" s="112"/>
      <c r="F160" s="54">
        <f>SUM(F146:F159)</f>
        <v>2364586.6564559555</v>
      </c>
    </row>
    <row r="161" spans="1:6" hidden="1">
      <c r="A161" s="93"/>
      <c r="B161" s="103" t="s">
        <v>242</v>
      </c>
      <c r="C161" s="104"/>
      <c r="D161" s="104"/>
      <c r="E161" s="105"/>
      <c r="F161" s="54">
        <f>F144+F129+F107+F72+F45+F160</f>
        <v>9927848.8714438342</v>
      </c>
    </row>
  </sheetData>
  <mergeCells count="6">
    <mergeCell ref="B161:E161"/>
    <mergeCell ref="A1:F1"/>
    <mergeCell ref="A2:F2"/>
    <mergeCell ref="B45:E45"/>
    <mergeCell ref="B107:E107"/>
    <mergeCell ref="B160:E160"/>
  </mergeCells>
  <pageMargins left="0.7" right="0.7" top="0.75" bottom="0.75" header="0.3" footer="0.3"/>
  <pageSetup paperSize="9" scale="74" orientation="portrait" r:id="rId1"/>
</worksheet>
</file>

<file path=xl/worksheets/sheet6.xml><?xml version="1.0" encoding="utf-8"?>
<worksheet xmlns="http://schemas.openxmlformats.org/spreadsheetml/2006/main" xmlns:r="http://schemas.openxmlformats.org/officeDocument/2006/relationships">
  <sheetPr>
    <tabColor rgb="FF7030A0"/>
  </sheetPr>
  <dimension ref="A1:I162"/>
  <sheetViews>
    <sheetView view="pageBreakPreview" zoomScale="60" workbookViewId="0">
      <selection activeCell="J138" sqref="J138"/>
    </sheetView>
  </sheetViews>
  <sheetFormatPr defaultRowHeight="14.4"/>
  <cols>
    <col min="1" max="1" width="8.6640625" style="4" customWidth="1"/>
    <col min="2" max="2" width="55.88671875" style="82" customWidth="1"/>
    <col min="3" max="3" width="9.109375" style="4"/>
    <col min="4" max="4" width="10" style="4" bestFit="1" customWidth="1"/>
    <col min="5" max="5" width="13.33203125" style="89" bestFit="1" customWidth="1"/>
    <col min="6" max="6" width="19.6640625" style="89" bestFit="1" customWidth="1"/>
  </cols>
  <sheetData>
    <row r="1" spans="1:6" ht="46.5" customHeight="1">
      <c r="A1" s="106" t="s">
        <v>250</v>
      </c>
      <c r="B1" s="107"/>
      <c r="C1" s="107"/>
      <c r="D1" s="107"/>
      <c r="E1" s="107"/>
      <c r="F1" s="107"/>
    </row>
    <row r="2" spans="1:6" ht="24.75" customHeight="1">
      <c r="A2" s="108"/>
      <c r="B2" s="108"/>
      <c r="C2" s="108"/>
      <c r="D2" s="108"/>
      <c r="E2" s="108"/>
      <c r="F2" s="108"/>
    </row>
    <row r="3" spans="1:6" s="4" customFormat="1" ht="29.25" customHeight="1">
      <c r="A3" s="55" t="s">
        <v>103</v>
      </c>
      <c r="B3" s="56" t="s">
        <v>0</v>
      </c>
      <c r="C3" s="56" t="s">
        <v>1</v>
      </c>
      <c r="D3" s="56" t="s">
        <v>2</v>
      </c>
      <c r="E3" s="83" t="s">
        <v>3</v>
      </c>
      <c r="F3" s="83" t="s">
        <v>4</v>
      </c>
    </row>
    <row r="4" spans="1:6" s="4" customFormat="1" ht="29.25" hidden="1" customHeight="1">
      <c r="A4" s="94"/>
      <c r="B4" s="68" t="s">
        <v>217</v>
      </c>
      <c r="C4" s="12"/>
      <c r="D4" s="12"/>
      <c r="E4" s="84"/>
      <c r="F4" s="85"/>
    </row>
    <row r="5" spans="1:6" ht="57.6" hidden="1">
      <c r="A5" s="38" t="s">
        <v>104</v>
      </c>
      <c r="B5" s="69" t="s">
        <v>33</v>
      </c>
      <c r="C5" s="92" t="s">
        <v>25</v>
      </c>
      <c r="D5" s="24">
        <f>m.sheet!H15</f>
        <v>125.22933182332956</v>
      </c>
      <c r="E5" s="86">
        <v>333.5</v>
      </c>
      <c r="F5" s="86">
        <f>E5*D5</f>
        <v>41763.982163080407</v>
      </c>
    </row>
    <row r="6" spans="1:6" hidden="1">
      <c r="A6" s="38" t="s">
        <v>105</v>
      </c>
      <c r="B6" s="70" t="s">
        <v>34</v>
      </c>
      <c r="C6" s="93" t="s">
        <v>25</v>
      </c>
      <c r="D6" s="24">
        <f>D5</f>
        <v>125.22933182332956</v>
      </c>
      <c r="E6" s="87">
        <v>160.55000000000001</v>
      </c>
      <c r="F6" s="86">
        <f t="shared" ref="F6:F44" si="0">E6*D6</f>
        <v>20105.569224235562</v>
      </c>
    </row>
    <row r="7" spans="1:6" ht="28.8" hidden="1">
      <c r="A7" s="38" t="s">
        <v>106</v>
      </c>
      <c r="B7" s="71" t="s">
        <v>32</v>
      </c>
      <c r="C7" s="91" t="s">
        <v>25</v>
      </c>
      <c r="D7" s="24">
        <f>D6</f>
        <v>125.22933182332956</v>
      </c>
      <c r="E7" s="87">
        <v>230.5</v>
      </c>
      <c r="F7" s="86">
        <f t="shared" si="0"/>
        <v>28865.360985277464</v>
      </c>
    </row>
    <row r="8" spans="1:6" ht="43.2" hidden="1">
      <c r="A8" s="38" t="s">
        <v>107</v>
      </c>
      <c r="B8" s="70" t="s">
        <v>88</v>
      </c>
      <c r="C8" s="27"/>
      <c r="D8" s="27"/>
      <c r="E8" s="88"/>
      <c r="F8" s="86">
        <f t="shared" si="0"/>
        <v>0</v>
      </c>
    </row>
    <row r="9" spans="1:6" hidden="1">
      <c r="A9" s="38" t="s">
        <v>108</v>
      </c>
      <c r="B9" s="70" t="s">
        <v>87</v>
      </c>
      <c r="C9" s="93" t="s">
        <v>25</v>
      </c>
      <c r="D9" s="25">
        <f>m.sheet!H49</f>
        <v>10.316392978482446</v>
      </c>
      <c r="E9" s="87">
        <v>10965.15</v>
      </c>
      <c r="F9" s="86">
        <f t="shared" si="0"/>
        <v>113120.79646800678</v>
      </c>
    </row>
    <row r="10" spans="1:6" hidden="1">
      <c r="A10" s="38" t="s">
        <v>109</v>
      </c>
      <c r="B10" s="72" t="s">
        <v>90</v>
      </c>
      <c r="C10" s="93" t="s">
        <v>25</v>
      </c>
      <c r="D10" s="25">
        <f>m.sheet!H56</f>
        <v>7.0073612684031712</v>
      </c>
      <c r="E10" s="87">
        <v>12452.85</v>
      </c>
      <c r="F10" s="86">
        <f t="shared" si="0"/>
        <v>87261.61877123444</v>
      </c>
    </row>
    <row r="11" spans="1:6" hidden="1">
      <c r="A11" s="38" t="s">
        <v>110</v>
      </c>
      <c r="B11" s="72" t="s">
        <v>89</v>
      </c>
      <c r="C11" s="93" t="s">
        <v>25</v>
      </c>
      <c r="D11" s="25">
        <f>m.sheet!H65</f>
        <v>2.8558890147225373</v>
      </c>
      <c r="E11" s="87">
        <v>14494.9</v>
      </c>
      <c r="F11" s="86">
        <f t="shared" si="0"/>
        <v>41395.825679501708</v>
      </c>
    </row>
    <row r="12" spans="1:6" hidden="1">
      <c r="A12" s="38" t="s">
        <v>111</v>
      </c>
      <c r="B12" s="72" t="s">
        <v>92</v>
      </c>
      <c r="C12" s="93" t="s">
        <v>25</v>
      </c>
      <c r="D12" s="25">
        <f>m.sheet!H86</f>
        <v>7.2876557191392983</v>
      </c>
      <c r="E12" s="87">
        <v>4478.8</v>
      </c>
      <c r="F12" s="86">
        <f t="shared" si="0"/>
        <v>32639.952434881092</v>
      </c>
    </row>
    <row r="13" spans="1:6" ht="115.2" hidden="1">
      <c r="A13" s="38" t="s">
        <v>112</v>
      </c>
      <c r="B13" s="70" t="s">
        <v>39</v>
      </c>
      <c r="C13" s="27"/>
      <c r="D13" s="27"/>
      <c r="E13" s="88"/>
      <c r="F13" s="86">
        <f t="shared" si="0"/>
        <v>0</v>
      </c>
    </row>
    <row r="14" spans="1:6" ht="86.4" hidden="1">
      <c r="A14" s="38" t="s">
        <v>113</v>
      </c>
      <c r="B14" s="70" t="s">
        <v>37</v>
      </c>
      <c r="C14" s="93" t="s">
        <v>25</v>
      </c>
      <c r="D14" s="25">
        <f>m.sheet!H99</f>
        <v>22.236693091732729</v>
      </c>
      <c r="E14" s="87">
        <v>17857.8</v>
      </c>
      <c r="F14" s="86">
        <f t="shared" si="0"/>
        <v>397098.41789354471</v>
      </c>
    </row>
    <row r="15" spans="1:6" ht="57.6" hidden="1">
      <c r="A15" s="38" t="s">
        <v>114</v>
      </c>
      <c r="B15" s="70" t="s">
        <v>38</v>
      </c>
      <c r="C15" s="93" t="s">
        <v>25</v>
      </c>
      <c r="D15" s="25">
        <f>m.sheet!H112</f>
        <v>26.160815402038505</v>
      </c>
      <c r="E15" s="87">
        <v>22659.55</v>
      </c>
      <c r="F15" s="86">
        <f t="shared" si="0"/>
        <v>592792.3046432616</v>
      </c>
    </row>
    <row r="16" spans="1:6" ht="72" hidden="1">
      <c r="A16" s="38" t="s">
        <v>115</v>
      </c>
      <c r="B16" s="70" t="s">
        <v>44</v>
      </c>
      <c r="C16" s="27"/>
      <c r="D16" s="27"/>
      <c r="E16" s="88"/>
      <c r="F16" s="86">
        <f t="shared" si="0"/>
        <v>0</v>
      </c>
    </row>
    <row r="17" spans="1:6" hidden="1">
      <c r="A17" s="38" t="s">
        <v>116</v>
      </c>
      <c r="B17" s="72" t="s">
        <v>45</v>
      </c>
      <c r="C17" s="93" t="s">
        <v>51</v>
      </c>
      <c r="D17" s="25">
        <f>m.sheet!H72</f>
        <v>33.146364419291338</v>
      </c>
      <c r="E17" s="87">
        <v>34702.15</v>
      </c>
      <c r="F17" s="86">
        <f t="shared" si="0"/>
        <v>1150250.1100329109</v>
      </c>
    </row>
    <row r="18" spans="1:6" hidden="1">
      <c r="A18" s="38" t="s">
        <v>117</v>
      </c>
      <c r="B18" s="72" t="s">
        <v>46</v>
      </c>
      <c r="C18" s="93" t="s">
        <v>51</v>
      </c>
      <c r="D18" s="25">
        <f>m.sheet!H79</f>
        <v>67.919261811023631</v>
      </c>
      <c r="E18" s="87">
        <v>35091.949999999997</v>
      </c>
      <c r="F18" s="86">
        <f t="shared" si="0"/>
        <v>2383419.3395093507</v>
      </c>
    </row>
    <row r="19" spans="1:6" ht="28.8" hidden="1">
      <c r="A19" s="38" t="s">
        <v>251</v>
      </c>
      <c r="B19" s="70" t="s">
        <v>41</v>
      </c>
      <c r="C19" s="93" t="s">
        <v>25</v>
      </c>
      <c r="D19" s="25">
        <f>m.sheet!H125</f>
        <v>19.252725084937715</v>
      </c>
      <c r="E19" s="89">
        <v>12051.65</v>
      </c>
      <c r="F19" s="86">
        <f t="shared" si="0"/>
        <v>232027.10426988962</v>
      </c>
    </row>
    <row r="20" spans="1:6" hidden="1">
      <c r="A20" s="38" t="s">
        <v>118</v>
      </c>
      <c r="B20" s="73" t="str">
        <f>m.sheet!B127</f>
        <v>Pacca brick work in ground floor cement, sand mortar:- Ratio 1:4</v>
      </c>
      <c r="C20" s="30" t="s">
        <v>25</v>
      </c>
      <c r="D20" s="25">
        <f>m.sheet!H141</f>
        <v>13.299387740656853</v>
      </c>
      <c r="E20" s="90">
        <v>13038.15</v>
      </c>
      <c r="F20" s="86">
        <f t="shared" si="0"/>
        <v>173399.41227084515</v>
      </c>
    </row>
    <row r="21" spans="1:6" ht="30" hidden="1" customHeight="1">
      <c r="A21" s="38" t="s">
        <v>119</v>
      </c>
      <c r="B21" s="74" t="s">
        <v>27</v>
      </c>
      <c r="C21" s="92" t="s">
        <v>26</v>
      </c>
      <c r="D21" s="25">
        <f>m.sheet!H149</f>
        <v>81.860465116279087</v>
      </c>
      <c r="E21" s="87">
        <v>422.75</v>
      </c>
      <c r="F21" s="86">
        <f t="shared" si="0"/>
        <v>34606.511627906984</v>
      </c>
    </row>
    <row r="22" spans="1:6" hidden="1">
      <c r="A22" s="38" t="s">
        <v>120</v>
      </c>
      <c r="B22" s="70" t="s">
        <v>28</v>
      </c>
      <c r="C22" s="93" t="s">
        <v>26</v>
      </c>
      <c r="D22" s="25">
        <f>m.sheet!H156</f>
        <v>92.093023255813975</v>
      </c>
      <c r="E22" s="89">
        <v>565.25</v>
      </c>
      <c r="F22" s="86">
        <f t="shared" si="0"/>
        <v>52055.581395348847</v>
      </c>
    </row>
    <row r="23" spans="1:6" ht="28.8" hidden="1">
      <c r="A23" s="38" t="s">
        <v>121</v>
      </c>
      <c r="B23" s="70" t="s">
        <v>29</v>
      </c>
      <c r="C23" s="91" t="s">
        <v>26</v>
      </c>
      <c r="D23" s="36">
        <f>m.sheet!H164</f>
        <v>92.093023255813975</v>
      </c>
      <c r="E23" s="90">
        <v>472.4</v>
      </c>
      <c r="F23" s="86">
        <f t="shared" si="0"/>
        <v>43504.744186046519</v>
      </c>
    </row>
    <row r="24" spans="1:6" ht="43.2" hidden="1">
      <c r="A24" s="38" t="s">
        <v>122</v>
      </c>
      <c r="B24" s="69" t="s">
        <v>52</v>
      </c>
      <c r="C24" s="93" t="s">
        <v>26</v>
      </c>
      <c r="D24" s="25">
        <f>D23+D22+D21</f>
        <v>266.04651162790702</v>
      </c>
      <c r="E24" s="87">
        <v>51.2</v>
      </c>
      <c r="F24" s="86">
        <f t="shared" si="0"/>
        <v>13621.58139534884</v>
      </c>
    </row>
    <row r="25" spans="1:6" hidden="1">
      <c r="A25" s="38" t="s">
        <v>123</v>
      </c>
      <c r="B25" s="70" t="s">
        <v>214</v>
      </c>
      <c r="C25" s="93" t="s">
        <v>26</v>
      </c>
      <c r="D25" s="25">
        <f>D24</f>
        <v>266.04651162790702</v>
      </c>
      <c r="E25" s="87">
        <v>179.25</v>
      </c>
      <c r="F25" s="86">
        <f t="shared" si="0"/>
        <v>47688.837209302335</v>
      </c>
    </row>
    <row r="26" spans="1:6" hidden="1">
      <c r="A26" s="38" t="s">
        <v>124</v>
      </c>
      <c r="B26" s="75" t="s">
        <v>215</v>
      </c>
      <c r="C26" s="93" t="s">
        <v>26</v>
      </c>
      <c r="D26" s="33">
        <f>6000/10.75</f>
        <v>558.1395348837209</v>
      </c>
      <c r="E26" s="87">
        <v>97.9</v>
      </c>
      <c r="F26" s="86">
        <f t="shared" si="0"/>
        <v>54641.860465116282</v>
      </c>
    </row>
    <row r="27" spans="1:6" ht="43.2" hidden="1">
      <c r="A27" s="38" t="s">
        <v>125</v>
      </c>
      <c r="B27" s="74" t="s">
        <v>30</v>
      </c>
      <c r="C27" s="92" t="s">
        <v>26</v>
      </c>
      <c r="D27" s="24">
        <f>m.sheet!H193</f>
        <v>10.072674418604652</v>
      </c>
      <c r="E27" s="86">
        <v>864.85</v>
      </c>
      <c r="F27" s="86">
        <f t="shared" si="0"/>
        <v>8711.3524709302346</v>
      </c>
    </row>
    <row r="28" spans="1:6" ht="57.6" hidden="1">
      <c r="A28" s="38" t="s">
        <v>126</v>
      </c>
      <c r="B28" s="70" t="s">
        <v>31</v>
      </c>
      <c r="C28" s="93" t="s">
        <v>26</v>
      </c>
      <c r="D28" s="25">
        <f>m.sheet!H205</f>
        <v>48.451162790697673</v>
      </c>
      <c r="E28" s="87">
        <v>909.95</v>
      </c>
      <c r="F28" s="86">
        <f t="shared" si="0"/>
        <v>44088.135581395349</v>
      </c>
    </row>
    <row r="29" spans="1:6" ht="86.4" hidden="1">
      <c r="A29" s="38" t="s">
        <v>127</v>
      </c>
      <c r="B29" s="69" t="s">
        <v>48</v>
      </c>
      <c r="C29" s="93" t="s">
        <v>26</v>
      </c>
      <c r="D29" s="25">
        <f>m.sheet!H171</f>
        <v>92.093023255813975</v>
      </c>
      <c r="E29" s="87">
        <v>2063.65</v>
      </c>
      <c r="F29" s="86">
        <f t="shared" si="0"/>
        <v>190047.76744186052</v>
      </c>
    </row>
    <row r="30" spans="1:6" hidden="1">
      <c r="A30" s="38" t="s">
        <v>128</v>
      </c>
      <c r="B30" s="72" t="s">
        <v>49</v>
      </c>
      <c r="C30" s="93" t="s">
        <v>50</v>
      </c>
      <c r="D30" s="93">
        <v>2</v>
      </c>
      <c r="E30" s="87">
        <v>997.2</v>
      </c>
      <c r="F30" s="86">
        <f t="shared" si="0"/>
        <v>1994.4</v>
      </c>
    </row>
    <row r="31" spans="1:6" ht="86.4" hidden="1">
      <c r="A31" s="38" t="s">
        <v>129</v>
      </c>
      <c r="B31" s="70" t="s">
        <v>67</v>
      </c>
      <c r="C31" s="93" t="s">
        <v>26</v>
      </c>
      <c r="D31" s="25">
        <f>m.sheet!H34</f>
        <v>97.51627906976745</v>
      </c>
      <c r="E31" s="89">
        <v>128.80000000000001</v>
      </c>
      <c r="F31" s="86">
        <f t="shared" si="0"/>
        <v>12560.096744186048</v>
      </c>
    </row>
    <row r="32" spans="1:6" ht="57.6" hidden="1">
      <c r="A32" s="38" t="s">
        <v>130</v>
      </c>
      <c r="B32" s="69" t="s">
        <v>54</v>
      </c>
      <c r="C32" s="93" t="s">
        <v>26</v>
      </c>
      <c r="D32" s="25">
        <f>m.sheet!H180</f>
        <v>32.539534883720933</v>
      </c>
      <c r="E32" s="89">
        <v>3037.15</v>
      </c>
      <c r="F32" s="86">
        <f t="shared" si="0"/>
        <v>98827.448372093029</v>
      </c>
    </row>
    <row r="33" spans="1:9" ht="86.4" hidden="1">
      <c r="A33" s="38" t="s">
        <v>131</v>
      </c>
      <c r="B33" s="70" t="s">
        <v>77</v>
      </c>
      <c r="C33" s="93" t="s">
        <v>26</v>
      </c>
      <c r="D33" s="25">
        <f>m.sheet!H225</f>
        <v>92.093023255813975</v>
      </c>
      <c r="E33" s="87">
        <v>5680.05</v>
      </c>
      <c r="F33" s="86">
        <f t="shared" si="0"/>
        <v>523092.97674418619</v>
      </c>
    </row>
    <row r="34" spans="1:9" ht="30" hidden="1" customHeight="1">
      <c r="A34" s="38" t="s">
        <v>132</v>
      </c>
      <c r="B34" s="70" t="s">
        <v>78</v>
      </c>
      <c r="C34" s="93"/>
      <c r="D34" s="25">
        <f>D33</f>
        <v>92.093023255813975</v>
      </c>
      <c r="E34" s="87">
        <v>67.55</v>
      </c>
      <c r="F34" s="86">
        <f t="shared" si="0"/>
        <v>6220.8837209302337</v>
      </c>
      <c r="I34" t="s">
        <v>69</v>
      </c>
    </row>
    <row r="35" spans="1:9" ht="86.4" hidden="1">
      <c r="A35" s="38" t="s">
        <v>133</v>
      </c>
      <c r="B35" s="70" t="s">
        <v>98</v>
      </c>
      <c r="C35" s="93" t="s">
        <v>26</v>
      </c>
      <c r="D35" s="25">
        <f>m.sheet!H278</f>
        <v>6.1722790697674412</v>
      </c>
      <c r="E35" s="87">
        <v>3354.25</v>
      </c>
      <c r="F35" s="86">
        <f t="shared" si="0"/>
        <v>20703.367069767439</v>
      </c>
    </row>
    <row r="36" spans="1:9" ht="86.4" hidden="1">
      <c r="A36" s="38" t="s">
        <v>134</v>
      </c>
      <c r="B36" s="69" t="s">
        <v>99</v>
      </c>
      <c r="C36" s="93" t="s">
        <v>26</v>
      </c>
      <c r="D36" s="25">
        <f>m.sheet!H285</f>
        <v>10.641860465116279</v>
      </c>
      <c r="E36" s="87">
        <v>7283.35</v>
      </c>
      <c r="F36" s="86">
        <f t="shared" si="0"/>
        <v>77508.394418604657</v>
      </c>
    </row>
    <row r="37" spans="1:9" hidden="1">
      <c r="A37" s="38" t="s">
        <v>135</v>
      </c>
      <c r="B37" s="76" t="s">
        <v>101</v>
      </c>
      <c r="C37" s="93" t="s">
        <v>25</v>
      </c>
      <c r="D37" s="25">
        <f>m.sheet!H23</f>
        <v>84.088335220838061</v>
      </c>
      <c r="E37" s="89">
        <v>954.05</v>
      </c>
      <c r="F37" s="86">
        <f t="shared" si="0"/>
        <v>80224.476217440548</v>
      </c>
    </row>
    <row r="38" spans="1:9" ht="72" hidden="1">
      <c r="A38" s="38" t="s">
        <v>252</v>
      </c>
      <c r="B38" s="70" t="s">
        <v>79</v>
      </c>
      <c r="C38" s="93" t="s">
        <v>26</v>
      </c>
      <c r="D38" s="25">
        <f>m.sheet!H232</f>
        <v>12.279069767441861</v>
      </c>
      <c r="E38" s="87">
        <v>3821.6</v>
      </c>
      <c r="F38" s="86">
        <f t="shared" si="0"/>
        <v>46925.693023255815</v>
      </c>
    </row>
    <row r="39" spans="1:9" ht="100.8" hidden="1">
      <c r="A39" s="38" t="s">
        <v>253</v>
      </c>
      <c r="B39" s="70" t="s">
        <v>83</v>
      </c>
      <c r="C39" s="93" t="s">
        <v>26</v>
      </c>
      <c r="D39" s="25">
        <f>m.sheet!H241</f>
        <v>15.860465116279071</v>
      </c>
      <c r="E39" s="87">
        <v>5496.2</v>
      </c>
      <c r="F39" s="86">
        <f t="shared" si="0"/>
        <v>87172.288372093026</v>
      </c>
    </row>
    <row r="40" spans="1:9" ht="144" hidden="1">
      <c r="A40" s="38" t="s">
        <v>254</v>
      </c>
      <c r="B40" s="70" t="s">
        <v>80</v>
      </c>
      <c r="C40" s="93" t="s">
        <v>26</v>
      </c>
      <c r="D40" s="25">
        <f>m.sheet!H257</f>
        <v>11.972093023255814</v>
      </c>
      <c r="E40" s="87">
        <v>12613.65</v>
      </c>
      <c r="F40" s="86">
        <f t="shared" si="0"/>
        <v>151011.7911627907</v>
      </c>
    </row>
    <row r="41" spans="1:9" ht="72" hidden="1">
      <c r="A41" s="38" t="s">
        <v>136</v>
      </c>
      <c r="B41" s="70" t="s">
        <v>81</v>
      </c>
      <c r="C41" s="93" t="s">
        <v>26</v>
      </c>
      <c r="D41" s="25">
        <f>m.sheet!H249</f>
        <v>11.972093023255814</v>
      </c>
      <c r="E41" s="87">
        <v>14870.3</v>
      </c>
      <c r="F41" s="86">
        <f t="shared" si="0"/>
        <v>178028.61488372093</v>
      </c>
    </row>
    <row r="42" spans="1:9" ht="115.2" hidden="1">
      <c r="A42" s="38" t="s">
        <v>137</v>
      </c>
      <c r="B42" s="70" t="str">
        <f>'civil works (2)'!B46</f>
        <v>Providing and fixing 1-1/2" thick G.I sheet forged door comprising of G.I pressed double skin pannelled sheet of 22 SWG in specified width of rails, Styles and panels pressed on both sides of fillet (Honey Comb paper), dully fixed in chowkat with Archtrative on one side, with heavy duty 4 No. steel hinges i/c M.S Tower bolt 9" long, M.S Sliding bolt 12" long, Rowel bolt for Hold Fasts, duly powder coated paint and punching of required holes as approved and directed by the Engineer Incharge</v>
      </c>
      <c r="C42" s="93" t="s">
        <v>26</v>
      </c>
      <c r="D42" s="25">
        <f>m.sheet!H264</f>
        <v>3.8883720930232561</v>
      </c>
      <c r="E42" s="87">
        <f>'civil works (2)'!E46</f>
        <v>23622.75</v>
      </c>
      <c r="F42" s="86">
        <f t="shared" si="0"/>
        <v>91854.04186046512</v>
      </c>
    </row>
    <row r="43" spans="1:9" ht="115.2" hidden="1">
      <c r="A43" s="38" t="s">
        <v>138</v>
      </c>
      <c r="B43" s="70" t="s">
        <v>82</v>
      </c>
      <c r="C43" s="93" t="s">
        <v>26</v>
      </c>
      <c r="D43" s="25">
        <f>m.sheet!H271</f>
        <v>2.762790697674419</v>
      </c>
      <c r="E43" s="87">
        <v>26114.55</v>
      </c>
      <c r="F43" s="86">
        <f t="shared" si="0"/>
        <v>72149.035813953495</v>
      </c>
    </row>
    <row r="44" spans="1:9" ht="30" hidden="1" customHeight="1">
      <c r="A44" s="38" t="s">
        <v>139</v>
      </c>
      <c r="B44" s="75" t="s">
        <v>100</v>
      </c>
      <c r="C44" s="93" t="s">
        <v>26</v>
      </c>
      <c r="D44" s="25">
        <f>m.sheet!H292</f>
        <v>6.5488372093023264</v>
      </c>
      <c r="E44" s="87">
        <v>4776.8999999999996</v>
      </c>
      <c r="F44" s="86">
        <f t="shared" si="0"/>
        <v>31283.140465116281</v>
      </c>
    </row>
    <row r="45" spans="1:9" hidden="1">
      <c r="A45" s="38"/>
      <c r="B45" s="109" t="s">
        <v>222</v>
      </c>
      <c r="C45" s="109"/>
      <c r="D45" s="109"/>
      <c r="E45" s="109"/>
      <c r="F45" s="54">
        <f>SUM(F5:F44)</f>
        <v>7262662.8149878792</v>
      </c>
    </row>
    <row r="46" spans="1:9" hidden="1">
      <c r="A46" s="38"/>
      <c r="B46" s="77" t="s">
        <v>218</v>
      </c>
    </row>
    <row r="47" spans="1:9" ht="43.2" hidden="1">
      <c r="A47" s="38" t="s">
        <v>255</v>
      </c>
      <c r="B47" s="76" t="s">
        <v>145</v>
      </c>
      <c r="C47" s="93" t="s">
        <v>50</v>
      </c>
      <c r="D47" s="93">
        <v>8</v>
      </c>
      <c r="E47" s="87">
        <v>1890.35</v>
      </c>
      <c r="F47" s="87">
        <f>E47*D47</f>
        <v>15122.8</v>
      </c>
    </row>
    <row r="48" spans="1:9" ht="57.6" hidden="1">
      <c r="A48" s="38" t="s">
        <v>256</v>
      </c>
      <c r="B48" s="76" t="s">
        <v>147</v>
      </c>
      <c r="C48" s="93" t="s">
        <v>50</v>
      </c>
      <c r="D48" s="93">
        <v>4</v>
      </c>
      <c r="E48" s="87">
        <v>9218.15</v>
      </c>
      <c r="F48" s="87">
        <f t="shared" ref="F48:F71" si="1">E48*D48</f>
        <v>36872.6</v>
      </c>
    </row>
    <row r="49" spans="1:6" ht="28.8" hidden="1">
      <c r="A49" s="38" t="s">
        <v>257</v>
      </c>
      <c r="B49" s="76" t="s">
        <v>148</v>
      </c>
      <c r="C49" s="93" t="s">
        <v>50</v>
      </c>
      <c r="D49" s="93">
        <v>4</v>
      </c>
      <c r="E49" s="87">
        <v>88.95</v>
      </c>
      <c r="F49" s="87">
        <f t="shared" si="1"/>
        <v>355.8</v>
      </c>
    </row>
    <row r="50" spans="1:6" ht="115.2" hidden="1">
      <c r="A50" s="38" t="s">
        <v>258</v>
      </c>
      <c r="B50" s="76" t="s">
        <v>149</v>
      </c>
      <c r="C50" s="93" t="s">
        <v>150</v>
      </c>
      <c r="D50" s="93"/>
      <c r="E50" s="87">
        <v>23326.5</v>
      </c>
      <c r="F50" s="87">
        <f t="shared" si="1"/>
        <v>0</v>
      </c>
    </row>
    <row r="51" spans="1:6" ht="86.4" hidden="1">
      <c r="A51" s="38" t="s">
        <v>259</v>
      </c>
      <c r="B51" s="76" t="s">
        <v>151</v>
      </c>
      <c r="C51" s="93"/>
      <c r="D51" s="93"/>
      <c r="E51" s="87"/>
      <c r="F51" s="87">
        <f t="shared" si="1"/>
        <v>0</v>
      </c>
    </row>
    <row r="52" spans="1:6" hidden="1">
      <c r="A52" s="38" t="s">
        <v>260</v>
      </c>
      <c r="B52" s="78" t="s">
        <v>152</v>
      </c>
      <c r="C52" s="93" t="s">
        <v>50</v>
      </c>
      <c r="D52" s="93">
        <v>3</v>
      </c>
      <c r="E52" s="87">
        <v>1546.35</v>
      </c>
      <c r="F52" s="87">
        <f t="shared" si="1"/>
        <v>4639.0499999999993</v>
      </c>
    </row>
    <row r="53" spans="1:6" hidden="1">
      <c r="A53" s="38" t="s">
        <v>261</v>
      </c>
      <c r="B53" s="78" t="s">
        <v>153</v>
      </c>
      <c r="C53" s="93" t="s">
        <v>50</v>
      </c>
      <c r="D53" s="93">
        <v>1</v>
      </c>
      <c r="E53" s="87">
        <v>1403.5</v>
      </c>
      <c r="F53" s="87">
        <f t="shared" si="1"/>
        <v>1403.5</v>
      </c>
    </row>
    <row r="54" spans="1:6" ht="86.4" hidden="1">
      <c r="A54" s="38" t="s">
        <v>262</v>
      </c>
      <c r="B54" s="76" t="s">
        <v>154</v>
      </c>
      <c r="C54" s="93"/>
      <c r="D54" s="93"/>
      <c r="E54" s="87"/>
      <c r="F54" s="87">
        <f t="shared" si="1"/>
        <v>0</v>
      </c>
    </row>
    <row r="55" spans="1:6" hidden="1">
      <c r="A55" s="38" t="s">
        <v>263</v>
      </c>
      <c r="B55" s="78" t="s">
        <v>155</v>
      </c>
      <c r="C55" s="93" t="s">
        <v>50</v>
      </c>
      <c r="D55" s="93">
        <v>1</v>
      </c>
      <c r="E55" s="87">
        <v>12213.35</v>
      </c>
      <c r="F55" s="87">
        <f t="shared" si="1"/>
        <v>12213.35</v>
      </c>
    </row>
    <row r="56" spans="1:6" hidden="1">
      <c r="A56" s="38" t="s">
        <v>264</v>
      </c>
      <c r="B56" s="78" t="s">
        <v>156</v>
      </c>
      <c r="C56" s="93" t="s">
        <v>50</v>
      </c>
      <c r="D56" s="93">
        <v>1</v>
      </c>
      <c r="E56" s="87">
        <v>11313.35</v>
      </c>
      <c r="F56" s="87">
        <f t="shared" si="1"/>
        <v>11313.35</v>
      </c>
    </row>
    <row r="57" spans="1:6" ht="158.4" hidden="1">
      <c r="A57" s="38" t="s">
        <v>265</v>
      </c>
      <c r="B57" s="76" t="s">
        <v>157</v>
      </c>
      <c r="C57" s="93" t="s">
        <v>150</v>
      </c>
      <c r="D57" s="93">
        <v>1</v>
      </c>
      <c r="E57" s="87">
        <v>4270.6499999999996</v>
      </c>
      <c r="F57" s="87">
        <f t="shared" si="1"/>
        <v>4270.6499999999996</v>
      </c>
    </row>
    <row r="58" spans="1:6" ht="57.6" hidden="1">
      <c r="A58" s="38" t="s">
        <v>266</v>
      </c>
      <c r="B58" s="76" t="s">
        <v>158</v>
      </c>
      <c r="C58" s="93"/>
      <c r="D58" s="93"/>
      <c r="E58" s="87"/>
      <c r="F58" s="87">
        <f t="shared" si="1"/>
        <v>0</v>
      </c>
    </row>
    <row r="59" spans="1:6" hidden="1">
      <c r="A59" s="38" t="s">
        <v>267</v>
      </c>
      <c r="B59" s="78" t="s">
        <v>159</v>
      </c>
      <c r="C59" s="93" t="s">
        <v>160</v>
      </c>
      <c r="D59" s="93">
        <v>50</v>
      </c>
      <c r="E59" s="87">
        <v>324.35000000000002</v>
      </c>
      <c r="F59" s="87">
        <f t="shared" si="1"/>
        <v>16217.500000000002</v>
      </c>
    </row>
    <row r="60" spans="1:6" ht="72" hidden="1">
      <c r="A60" s="38" t="s">
        <v>268</v>
      </c>
      <c r="B60" s="76" t="s">
        <v>161</v>
      </c>
      <c r="C60" s="93" t="s">
        <v>162</v>
      </c>
      <c r="D60" s="93">
        <v>1</v>
      </c>
      <c r="E60" s="87">
        <v>12377.45</v>
      </c>
      <c r="F60" s="87">
        <f t="shared" si="1"/>
        <v>12377.45</v>
      </c>
    </row>
    <row r="61" spans="1:6" ht="57.6" hidden="1">
      <c r="A61" s="38" t="s">
        <v>269</v>
      </c>
      <c r="B61" s="76" t="s">
        <v>163</v>
      </c>
      <c r="C61" s="93"/>
      <c r="D61" s="93"/>
      <c r="E61" s="87"/>
      <c r="F61" s="87">
        <f t="shared" si="1"/>
        <v>0</v>
      </c>
    </row>
    <row r="62" spans="1:6" hidden="1">
      <c r="A62" s="38" t="s">
        <v>270</v>
      </c>
      <c r="B62" s="78" t="s">
        <v>164</v>
      </c>
      <c r="C62" s="93" t="s">
        <v>50</v>
      </c>
      <c r="D62" s="93">
        <v>1</v>
      </c>
      <c r="E62" s="87">
        <v>1039.2</v>
      </c>
      <c r="F62" s="87">
        <f t="shared" si="1"/>
        <v>1039.2</v>
      </c>
    </row>
    <row r="63" spans="1:6" hidden="1">
      <c r="A63" s="38" t="s">
        <v>271</v>
      </c>
      <c r="B63" s="78" t="s">
        <v>165</v>
      </c>
      <c r="C63" s="93" t="s">
        <v>50</v>
      </c>
      <c r="D63" s="93">
        <v>2</v>
      </c>
      <c r="E63" s="87">
        <v>818.4</v>
      </c>
      <c r="F63" s="87">
        <f t="shared" si="1"/>
        <v>1636.8</v>
      </c>
    </row>
    <row r="64" spans="1:6" hidden="1">
      <c r="A64" s="38" t="s">
        <v>272</v>
      </c>
      <c r="B64" s="78" t="s">
        <v>166</v>
      </c>
      <c r="C64" s="93" t="s">
        <v>50</v>
      </c>
      <c r="D64" s="93">
        <v>6</v>
      </c>
      <c r="E64" s="87">
        <v>591.6</v>
      </c>
      <c r="F64" s="87">
        <f t="shared" si="1"/>
        <v>3549.6000000000004</v>
      </c>
    </row>
    <row r="65" spans="1:9" hidden="1">
      <c r="A65" s="38" t="s">
        <v>273</v>
      </c>
      <c r="B65" s="78" t="s">
        <v>167</v>
      </c>
      <c r="C65" s="93" t="s">
        <v>50</v>
      </c>
      <c r="D65" s="93">
        <v>14</v>
      </c>
      <c r="E65" s="87">
        <v>532.79999999999995</v>
      </c>
      <c r="F65" s="87">
        <f t="shared" si="1"/>
        <v>7459.1999999999989</v>
      </c>
    </row>
    <row r="66" spans="1:9" ht="43.2" hidden="1">
      <c r="A66" s="38" t="s">
        <v>274</v>
      </c>
      <c r="B66" s="76" t="s">
        <v>168</v>
      </c>
      <c r="C66" s="93"/>
      <c r="D66" s="93"/>
      <c r="E66" s="87"/>
      <c r="F66" s="87">
        <f t="shared" si="1"/>
        <v>0</v>
      </c>
    </row>
    <row r="67" spans="1:9" hidden="1">
      <c r="A67" s="38" t="s">
        <v>275</v>
      </c>
      <c r="B67" s="76" t="s">
        <v>169</v>
      </c>
      <c r="C67" s="93" t="s">
        <v>50</v>
      </c>
      <c r="D67" s="93">
        <v>14</v>
      </c>
      <c r="E67" s="87">
        <v>582.25</v>
      </c>
      <c r="F67" s="87">
        <f t="shared" si="1"/>
        <v>8151.5</v>
      </c>
    </row>
    <row r="68" spans="1:9" ht="57.6" hidden="1">
      <c r="A68" s="38" t="s">
        <v>276</v>
      </c>
      <c r="B68" s="76" t="s">
        <v>170</v>
      </c>
      <c r="C68" s="93"/>
      <c r="D68" s="93"/>
      <c r="E68" s="87"/>
      <c r="F68" s="87">
        <f t="shared" si="1"/>
        <v>0</v>
      </c>
    </row>
    <row r="69" spans="1:9" hidden="1">
      <c r="A69" s="38" t="s">
        <v>277</v>
      </c>
      <c r="B69" s="78" t="s">
        <v>171</v>
      </c>
      <c r="C69" s="93"/>
      <c r="D69" s="93"/>
      <c r="E69" s="87"/>
      <c r="F69" s="87">
        <f t="shared" si="1"/>
        <v>0</v>
      </c>
    </row>
    <row r="70" spans="1:9" hidden="1">
      <c r="A70" s="38" t="s">
        <v>278</v>
      </c>
      <c r="B70" s="78" t="s">
        <v>172</v>
      </c>
      <c r="C70" s="93" t="s">
        <v>174</v>
      </c>
      <c r="D70" s="93">
        <v>50</v>
      </c>
      <c r="E70" s="87">
        <v>104.9</v>
      </c>
      <c r="F70" s="87">
        <f t="shared" si="1"/>
        <v>5245</v>
      </c>
    </row>
    <row r="71" spans="1:9" hidden="1">
      <c r="A71" s="38" t="s">
        <v>279</v>
      </c>
      <c r="B71" s="78" t="s">
        <v>173</v>
      </c>
      <c r="C71" s="93" t="s">
        <v>174</v>
      </c>
      <c r="D71" s="93">
        <v>50</v>
      </c>
      <c r="E71" s="87">
        <v>117.45</v>
      </c>
      <c r="F71" s="87">
        <f t="shared" si="1"/>
        <v>5872.5</v>
      </c>
    </row>
    <row r="72" spans="1:9" hidden="1">
      <c r="A72" s="38"/>
      <c r="B72" s="79" t="s">
        <v>223</v>
      </c>
      <c r="C72" s="22"/>
      <c r="D72" s="22"/>
      <c r="E72" s="54"/>
      <c r="F72" s="54">
        <f>SUM(F47:F71)</f>
        <v>147739.85</v>
      </c>
      <c r="H72">
        <f>F72+F145</f>
        <v>147739.85</v>
      </c>
    </row>
    <row r="73" spans="1:9" hidden="1">
      <c r="A73" s="38"/>
      <c r="B73" s="79" t="s">
        <v>219</v>
      </c>
    </row>
    <row r="74" spans="1:9" ht="43.2" hidden="1">
      <c r="A74" s="38" t="s">
        <v>280</v>
      </c>
      <c r="B74" s="70" t="s">
        <v>88</v>
      </c>
      <c r="C74" s="27"/>
      <c r="D74" s="27"/>
      <c r="E74" s="88"/>
      <c r="F74" s="86"/>
    </row>
    <row r="75" spans="1:9" hidden="1">
      <c r="A75" s="38" t="s">
        <v>281</v>
      </c>
      <c r="B75" s="70" t="s">
        <v>87</v>
      </c>
      <c r="C75" s="93" t="s">
        <v>25</v>
      </c>
      <c r="D75" s="25">
        <v>53</v>
      </c>
      <c r="E75" s="87">
        <v>10965.15</v>
      </c>
      <c r="F75" s="86">
        <f>E75*D75</f>
        <v>581152.94999999995</v>
      </c>
    </row>
    <row r="76" spans="1:9" hidden="1">
      <c r="A76" s="38" t="s">
        <v>282</v>
      </c>
      <c r="B76" s="72" t="s">
        <v>89</v>
      </c>
      <c r="C76" s="93" t="s">
        <v>25</v>
      </c>
      <c r="D76" s="25">
        <v>53</v>
      </c>
      <c r="E76" s="87">
        <v>14494.9</v>
      </c>
      <c r="F76" s="86">
        <f t="shared" ref="F76:F107" si="2">E76*D76</f>
        <v>768229.7</v>
      </c>
    </row>
    <row r="77" spans="1:9" hidden="1">
      <c r="A77" s="38" t="s">
        <v>283</v>
      </c>
      <c r="B77" s="80" t="s">
        <v>227</v>
      </c>
      <c r="C77" s="93"/>
      <c r="D77" s="25"/>
      <c r="E77" s="87"/>
      <c r="F77" s="86">
        <f t="shared" si="2"/>
        <v>0</v>
      </c>
    </row>
    <row r="78" spans="1:9" ht="43.2" hidden="1">
      <c r="A78" s="38" t="s">
        <v>284</v>
      </c>
      <c r="B78" s="70" t="s">
        <v>88</v>
      </c>
      <c r="C78" s="27"/>
      <c r="D78" s="27"/>
      <c r="E78" s="88"/>
      <c r="F78" s="86">
        <f t="shared" si="2"/>
        <v>0</v>
      </c>
      <c r="I78">
        <v>7000</v>
      </c>
    </row>
    <row r="79" spans="1:9" hidden="1">
      <c r="A79" s="38" t="s">
        <v>285</v>
      </c>
      <c r="B79" s="70" t="s">
        <v>87</v>
      </c>
      <c r="C79" s="93" t="s">
        <v>25</v>
      </c>
      <c r="D79" s="25">
        <v>0.86330690826727063</v>
      </c>
      <c r="E79" s="87">
        <v>10965.15</v>
      </c>
      <c r="F79" s="86">
        <f t="shared" si="2"/>
        <v>9466.289745186863</v>
      </c>
      <c r="I79">
        <f>I78*0.25</f>
        <v>1750</v>
      </c>
    </row>
    <row r="80" spans="1:9" hidden="1">
      <c r="A80" s="38" t="s">
        <v>286</v>
      </c>
      <c r="B80" s="72" t="s">
        <v>90</v>
      </c>
      <c r="C80" s="93" t="s">
        <v>25</v>
      </c>
      <c r="D80" s="25">
        <v>0.74745186862967172</v>
      </c>
      <c r="E80" s="87">
        <v>12452.85</v>
      </c>
      <c r="F80" s="86">
        <f t="shared" si="2"/>
        <v>9307.9060022650083</v>
      </c>
      <c r="I80">
        <f>I79/35.32</f>
        <v>49.546998867497166</v>
      </c>
    </row>
    <row r="81" spans="1:6" hidden="1">
      <c r="A81" s="38" t="s">
        <v>287</v>
      </c>
      <c r="B81" s="72" t="s">
        <v>89</v>
      </c>
      <c r="C81" s="93" t="s">
        <v>25</v>
      </c>
      <c r="D81" s="25">
        <v>1.4014722536806343</v>
      </c>
      <c r="E81" s="87">
        <v>14494.9</v>
      </c>
      <c r="F81" s="86">
        <f t="shared" si="2"/>
        <v>20314.200169875425</v>
      </c>
    </row>
    <row r="82" spans="1:6" hidden="1">
      <c r="A82" s="38" t="s">
        <v>288</v>
      </c>
      <c r="B82" s="72" t="s">
        <v>92</v>
      </c>
      <c r="C82" s="93" t="s">
        <v>25</v>
      </c>
      <c r="D82" s="25">
        <v>1.9620611551528881</v>
      </c>
      <c r="E82" s="87">
        <v>4478.8</v>
      </c>
      <c r="F82" s="86">
        <f t="shared" si="2"/>
        <v>8787.6795016987562</v>
      </c>
    </row>
    <row r="83" spans="1:6" ht="115.2" hidden="1">
      <c r="A83" s="38" t="s">
        <v>289</v>
      </c>
      <c r="B83" s="70" t="s">
        <v>39</v>
      </c>
      <c r="C83" s="27"/>
      <c r="D83" s="27"/>
      <c r="E83" s="88"/>
      <c r="F83" s="86">
        <f t="shared" si="2"/>
        <v>0</v>
      </c>
    </row>
    <row r="84" spans="1:6" ht="86.4" hidden="1">
      <c r="A84" s="38" t="s">
        <v>290</v>
      </c>
      <c r="B84" s="70" t="s">
        <v>37</v>
      </c>
      <c r="C84" s="93" t="s">
        <v>25</v>
      </c>
      <c r="D84" s="25">
        <v>1.5416194790486977</v>
      </c>
      <c r="E84" s="87">
        <v>17857.8</v>
      </c>
      <c r="F84" s="86">
        <f t="shared" si="2"/>
        <v>27529.932332955832</v>
      </c>
    </row>
    <row r="85" spans="1:6" ht="57.6" hidden="1">
      <c r="A85" s="38" t="s">
        <v>291</v>
      </c>
      <c r="B85" s="70" t="s">
        <v>38</v>
      </c>
      <c r="C85" s="93" t="s">
        <v>25</v>
      </c>
      <c r="D85" s="25">
        <v>1.5727633069082674</v>
      </c>
      <c r="E85" s="87">
        <v>22659.55</v>
      </c>
      <c r="F85" s="86">
        <f t="shared" si="2"/>
        <v>35638.10879105323</v>
      </c>
    </row>
    <row r="86" spans="1:6" ht="72" hidden="1">
      <c r="A86" s="38" t="s">
        <v>292</v>
      </c>
      <c r="B86" s="70" t="s">
        <v>44</v>
      </c>
      <c r="C86" s="27"/>
      <c r="D86" s="27"/>
      <c r="E86" s="88"/>
      <c r="F86" s="86">
        <f t="shared" si="2"/>
        <v>0</v>
      </c>
    </row>
    <row r="87" spans="1:6" hidden="1">
      <c r="A87" s="38" t="s">
        <v>293</v>
      </c>
      <c r="B87" s="72" t="s">
        <v>45</v>
      </c>
      <c r="C87" s="93" t="s">
        <v>51</v>
      </c>
      <c r="D87" s="25">
        <v>12</v>
      </c>
      <c r="E87" s="87">
        <v>34702.15</v>
      </c>
      <c r="F87" s="86">
        <f t="shared" si="2"/>
        <v>416425.80000000005</v>
      </c>
    </row>
    <row r="88" spans="1:6" ht="28.8" hidden="1">
      <c r="A88" s="38" t="s">
        <v>294</v>
      </c>
      <c r="B88" s="70" t="s">
        <v>41</v>
      </c>
      <c r="C88" s="93" t="s">
        <v>25</v>
      </c>
      <c r="D88" s="25">
        <v>2.7328708946772369</v>
      </c>
      <c r="E88" s="89">
        <v>12051.65</v>
      </c>
      <c r="F88" s="86">
        <f t="shared" si="2"/>
        <v>32935.60351783692</v>
      </c>
    </row>
    <row r="89" spans="1:6" ht="30" hidden="1" customHeight="1">
      <c r="A89" s="38" t="s">
        <v>295</v>
      </c>
      <c r="B89" s="73" t="str">
        <f>B20</f>
        <v>Pacca brick work in ground floor cement, sand mortar:- Ratio 1:4</v>
      </c>
      <c r="C89" s="30" t="s">
        <v>25</v>
      </c>
      <c r="D89" s="31">
        <v>3.5854331823329559</v>
      </c>
      <c r="E89" s="90">
        <v>13038.15</v>
      </c>
      <c r="F89" s="86">
        <f t="shared" si="2"/>
        <v>46747.415646234425</v>
      </c>
    </row>
    <row r="90" spans="1:6" ht="30" hidden="1" customHeight="1">
      <c r="A90" s="38" t="s">
        <v>296</v>
      </c>
      <c r="B90" s="74" t="s">
        <v>27</v>
      </c>
      <c r="C90" s="92" t="s">
        <v>26</v>
      </c>
      <c r="D90" s="24">
        <v>20.465116279069772</v>
      </c>
      <c r="E90" s="87">
        <v>422.75</v>
      </c>
      <c r="F90" s="86">
        <f t="shared" si="2"/>
        <v>8651.6279069767461</v>
      </c>
    </row>
    <row r="91" spans="1:6" ht="30" hidden="1" customHeight="1">
      <c r="A91" s="38" t="s">
        <v>297</v>
      </c>
      <c r="B91" s="70" t="s">
        <v>28</v>
      </c>
      <c r="C91" s="93" t="s">
        <v>26</v>
      </c>
      <c r="D91" s="25">
        <v>20.465116279069772</v>
      </c>
      <c r="E91" s="89">
        <v>565.25</v>
      </c>
      <c r="F91" s="86">
        <f t="shared" si="2"/>
        <v>11567.906976744189</v>
      </c>
    </row>
    <row r="92" spans="1:6" ht="30" hidden="1" customHeight="1">
      <c r="A92" s="38" t="s">
        <v>298</v>
      </c>
      <c r="B92" s="70" t="s">
        <v>29</v>
      </c>
      <c r="C92" s="91" t="s">
        <v>26</v>
      </c>
      <c r="D92" s="36">
        <v>2.5581395348837215</v>
      </c>
      <c r="E92" s="90">
        <v>472.4</v>
      </c>
      <c r="F92" s="86">
        <f t="shared" si="2"/>
        <v>1208.4651162790699</v>
      </c>
    </row>
    <row r="93" spans="1:6" ht="43.2" hidden="1">
      <c r="A93" s="38" t="s">
        <v>299</v>
      </c>
      <c r="B93" s="69" t="s">
        <v>52</v>
      </c>
      <c r="C93" s="93" t="s">
        <v>26</v>
      </c>
      <c r="D93" s="25">
        <v>43.488372093023266</v>
      </c>
      <c r="E93" s="87">
        <v>51.2</v>
      </c>
      <c r="F93" s="86">
        <f t="shared" si="2"/>
        <v>2226.6046511627915</v>
      </c>
    </row>
    <row r="94" spans="1:6" hidden="1">
      <c r="A94" s="38" t="s">
        <v>300</v>
      </c>
      <c r="B94" s="72" t="s">
        <v>53</v>
      </c>
      <c r="C94" s="93" t="s">
        <v>26</v>
      </c>
      <c r="D94" s="25">
        <v>43.488372093023266</v>
      </c>
      <c r="E94" s="87">
        <v>179.25</v>
      </c>
      <c r="F94" s="86">
        <f t="shared" si="2"/>
        <v>7795.2906976744207</v>
      </c>
    </row>
    <row r="95" spans="1:6" ht="43.2" hidden="1">
      <c r="A95" s="38" t="s">
        <v>301</v>
      </c>
      <c r="B95" s="74" t="s">
        <v>30</v>
      </c>
      <c r="C95" s="92" t="s">
        <v>26</v>
      </c>
      <c r="D95" s="24">
        <v>3.0697674418604652</v>
      </c>
      <c r="E95" s="86">
        <v>864.85</v>
      </c>
      <c r="F95" s="86">
        <f t="shared" si="2"/>
        <v>2654.8883720930235</v>
      </c>
    </row>
    <row r="96" spans="1:6" ht="57.6" hidden="1">
      <c r="A96" s="38" t="s">
        <v>302</v>
      </c>
      <c r="B96" s="70" t="s">
        <v>31</v>
      </c>
      <c r="C96" s="93" t="s">
        <v>26</v>
      </c>
      <c r="D96" s="25">
        <v>20.465116279069772</v>
      </c>
      <c r="E96" s="87">
        <v>909.95</v>
      </c>
      <c r="F96" s="86">
        <f t="shared" si="2"/>
        <v>18622.232558139538</v>
      </c>
    </row>
    <row r="97" spans="1:6" ht="86.4" hidden="1">
      <c r="A97" s="38" t="s">
        <v>303</v>
      </c>
      <c r="B97" s="69" t="s">
        <v>48</v>
      </c>
      <c r="C97" s="93" t="s">
        <v>26</v>
      </c>
      <c r="D97" s="25">
        <v>2.5581395348837215</v>
      </c>
      <c r="E97" s="87">
        <v>2063.65</v>
      </c>
      <c r="F97" s="86">
        <f t="shared" si="2"/>
        <v>5279.1046511627919</v>
      </c>
    </row>
    <row r="98" spans="1:6" ht="30" hidden="1" customHeight="1">
      <c r="A98" s="38" t="s">
        <v>304</v>
      </c>
      <c r="B98" s="72" t="s">
        <v>49</v>
      </c>
      <c r="C98" s="93" t="s">
        <v>50</v>
      </c>
      <c r="D98" s="93">
        <v>1</v>
      </c>
      <c r="E98" s="87">
        <v>997.2</v>
      </c>
      <c r="F98" s="86">
        <f t="shared" si="2"/>
        <v>997.2</v>
      </c>
    </row>
    <row r="99" spans="1:6" ht="86.4" hidden="1">
      <c r="A99" s="38" t="s">
        <v>305</v>
      </c>
      <c r="B99" s="70" t="s">
        <v>67</v>
      </c>
      <c r="C99" s="93" t="s">
        <v>26</v>
      </c>
      <c r="D99" s="25">
        <v>6.7534883720930239</v>
      </c>
      <c r="E99" s="89">
        <v>128.80000000000001</v>
      </c>
      <c r="F99" s="86">
        <f t="shared" si="2"/>
        <v>869.84930232558156</v>
      </c>
    </row>
    <row r="100" spans="1:6" ht="86.4" hidden="1">
      <c r="A100" s="38" t="s">
        <v>306</v>
      </c>
      <c r="B100" s="70" t="str">
        <f>'civil works (2)'!B38</f>
        <v>Providing and laying superb quality Ceramic tile floors of Masterbrand of specified size,Glossy/Matt/Texture of approved Color andShade as per approved design with adhesive bond, over 3/4" thick(1;2) cement sand plaster i/c the cost of sealer for finishing the jointsi/c cutting grinding complete in all respects and as approved anddirected by the Engineer Incharge. iii) 6"x6"</v>
      </c>
      <c r="C100" s="93" t="s">
        <v>26</v>
      </c>
      <c r="D100" s="25">
        <v>2.5581395348837215</v>
      </c>
      <c r="E100" s="87">
        <v>2725.9</v>
      </c>
      <c r="F100" s="86">
        <f t="shared" si="2"/>
        <v>6973.2325581395362</v>
      </c>
    </row>
    <row r="101" spans="1:6" ht="86.4" hidden="1">
      <c r="A101" s="38" t="s">
        <v>307</v>
      </c>
      <c r="B101" s="69" t="str">
        <f>'civil works (2)'!B39</f>
        <v>Providing and laying superb quality Ceramic tiles dado of Masterbrand of specified size,Glossy/Matt/Texture skirting/dado of approvedColor and Shade with adhesive bond over 1/2"thick (1:2) cementplaster i/c the cost of sealer for finishing the joints i/c cutting grindingcomplete in all respects as approved and directed by the EngineerIncharge. iii) 6"x6"</v>
      </c>
      <c r="C101" s="93" t="s">
        <v>26</v>
      </c>
      <c r="D101" s="25">
        <v>10.232558139534886</v>
      </c>
      <c r="E101" s="87">
        <v>3531</v>
      </c>
      <c r="F101" s="86">
        <f t="shared" si="2"/>
        <v>36131.162790697679</v>
      </c>
    </row>
    <row r="102" spans="1:6" hidden="1">
      <c r="A102" s="38" t="s">
        <v>308</v>
      </c>
      <c r="B102" s="76" t="s">
        <v>101</v>
      </c>
      <c r="C102" s="93" t="s">
        <v>25</v>
      </c>
      <c r="D102" s="25">
        <v>3.7372593431483581</v>
      </c>
      <c r="E102" s="89">
        <v>954.05</v>
      </c>
      <c r="F102" s="86">
        <f t="shared" si="2"/>
        <v>3565.5322763306908</v>
      </c>
    </row>
    <row r="103" spans="1:6" ht="72" hidden="1">
      <c r="A103" s="38" t="s">
        <v>309</v>
      </c>
      <c r="B103" s="70" t="s">
        <v>79</v>
      </c>
      <c r="C103" s="93" t="s">
        <v>26</v>
      </c>
      <c r="D103" s="25">
        <v>12.279069767441861</v>
      </c>
      <c r="E103" s="87">
        <v>3821.6</v>
      </c>
      <c r="F103" s="86">
        <f t="shared" si="2"/>
        <v>46925.693023255815</v>
      </c>
    </row>
    <row r="104" spans="1:6" ht="100.8" hidden="1">
      <c r="A104" s="38" t="s">
        <v>310</v>
      </c>
      <c r="B104" s="70" t="s">
        <v>83</v>
      </c>
      <c r="C104" s="93" t="s">
        <v>26</v>
      </c>
      <c r="D104" s="25">
        <v>15.860465116279071</v>
      </c>
      <c r="E104" s="87">
        <v>5496.2</v>
      </c>
      <c r="F104" s="86">
        <f t="shared" si="2"/>
        <v>87172.288372093026</v>
      </c>
    </row>
    <row r="105" spans="1:6" ht="144" hidden="1">
      <c r="A105" s="38" t="s">
        <v>311</v>
      </c>
      <c r="B105" s="70" t="s">
        <v>80</v>
      </c>
      <c r="C105" s="93" t="s">
        <v>26</v>
      </c>
      <c r="D105" s="25">
        <v>11.972093023255814</v>
      </c>
      <c r="E105" s="87">
        <v>12613.65</v>
      </c>
      <c r="F105" s="86">
        <f t="shared" si="2"/>
        <v>151011.7911627907</v>
      </c>
    </row>
    <row r="106" spans="1:6" ht="72" hidden="1">
      <c r="A106" s="38" t="s">
        <v>312</v>
      </c>
      <c r="B106" s="70" t="s">
        <v>81</v>
      </c>
      <c r="C106" s="93" t="s">
        <v>26</v>
      </c>
      <c r="D106" s="25">
        <v>11.972093023255814</v>
      </c>
      <c r="E106" s="87">
        <v>14870.3</v>
      </c>
      <c r="F106" s="86">
        <f t="shared" si="2"/>
        <v>178028.61488372093</v>
      </c>
    </row>
    <row r="107" spans="1:6" ht="115.2" hidden="1">
      <c r="A107" s="38" t="s">
        <v>313</v>
      </c>
      <c r="B107" s="75" t="s">
        <v>184</v>
      </c>
      <c r="C107" s="93" t="s">
        <v>26</v>
      </c>
      <c r="D107" s="25">
        <v>2.4302325581395352</v>
      </c>
      <c r="E107" s="89">
        <v>23622.75</v>
      </c>
      <c r="F107" s="86">
        <f t="shared" si="2"/>
        <v>57408.776162790702</v>
      </c>
    </row>
    <row r="108" spans="1:6" hidden="1">
      <c r="A108" s="38"/>
      <c r="B108" s="109" t="s">
        <v>224</v>
      </c>
      <c r="C108" s="109"/>
      <c r="D108" s="109"/>
      <c r="E108" s="109"/>
      <c r="F108" s="54">
        <f>SUM(F78:F107)</f>
        <v>1234243.1971694834</v>
      </c>
    </row>
    <row r="109" spans="1:6" hidden="1">
      <c r="A109" s="38"/>
      <c r="B109" s="79" t="s">
        <v>220</v>
      </c>
      <c r="C109" s="22"/>
      <c r="D109" s="22"/>
      <c r="E109" s="54"/>
      <c r="F109" s="54"/>
    </row>
    <row r="110" spans="1:6" ht="28.8" hidden="1">
      <c r="A110" s="38" t="s">
        <v>314</v>
      </c>
      <c r="B110" s="76" t="s">
        <v>186</v>
      </c>
      <c r="C110" s="93" t="s">
        <v>50</v>
      </c>
      <c r="D110" s="93">
        <v>1</v>
      </c>
      <c r="E110" s="87">
        <v>3609.65</v>
      </c>
      <c r="F110" s="87">
        <f>E110*D110</f>
        <v>3609.65</v>
      </c>
    </row>
    <row r="111" spans="1:6" ht="43.2" hidden="1">
      <c r="A111" s="38" t="s">
        <v>315</v>
      </c>
      <c r="B111" s="76" t="s">
        <v>188</v>
      </c>
      <c r="C111" s="93" t="s">
        <v>50</v>
      </c>
      <c r="D111" s="93">
        <v>1</v>
      </c>
      <c r="E111" s="87">
        <v>9573.9</v>
      </c>
      <c r="F111" s="87">
        <f t="shared" ref="F111:F129" si="3">E111*D111</f>
        <v>9573.9</v>
      </c>
    </row>
    <row r="112" spans="1:6" ht="72" hidden="1">
      <c r="A112" s="38" t="s">
        <v>316</v>
      </c>
      <c r="B112" s="76" t="s">
        <v>189</v>
      </c>
      <c r="C112" s="93"/>
      <c r="D112" s="93"/>
      <c r="E112" s="87"/>
      <c r="F112" s="87">
        <f t="shared" si="3"/>
        <v>0</v>
      </c>
    </row>
    <row r="113" spans="1:6" hidden="1">
      <c r="A113" s="38" t="s">
        <v>317</v>
      </c>
      <c r="B113" s="78" t="s">
        <v>190</v>
      </c>
      <c r="C113" s="93" t="s">
        <v>50</v>
      </c>
      <c r="D113" s="93">
        <v>1</v>
      </c>
      <c r="E113" s="87">
        <v>2173.5500000000002</v>
      </c>
      <c r="F113" s="87">
        <f t="shared" si="3"/>
        <v>2173.5500000000002</v>
      </c>
    </row>
    <row r="114" spans="1:6" hidden="1">
      <c r="A114" s="38" t="s">
        <v>318</v>
      </c>
      <c r="B114" s="78" t="s">
        <v>191</v>
      </c>
      <c r="C114" s="93" t="s">
        <v>50</v>
      </c>
      <c r="D114" s="93">
        <v>1</v>
      </c>
      <c r="E114" s="87">
        <v>1813.55</v>
      </c>
      <c r="F114" s="87">
        <f t="shared" si="3"/>
        <v>1813.55</v>
      </c>
    </row>
    <row r="115" spans="1:6" hidden="1">
      <c r="A115" s="38" t="s">
        <v>319</v>
      </c>
      <c r="B115" s="78" t="s">
        <v>192</v>
      </c>
      <c r="C115" s="93" t="s">
        <v>50</v>
      </c>
      <c r="D115" s="93">
        <v>1</v>
      </c>
      <c r="E115" s="87">
        <v>2293.5500000000002</v>
      </c>
      <c r="F115" s="87">
        <f t="shared" si="3"/>
        <v>2293.5500000000002</v>
      </c>
    </row>
    <row r="116" spans="1:6" hidden="1">
      <c r="A116" s="38" t="s">
        <v>320</v>
      </c>
      <c r="B116" s="78" t="s">
        <v>193</v>
      </c>
      <c r="C116" s="93" t="s">
        <v>160</v>
      </c>
      <c r="D116" s="93">
        <v>1</v>
      </c>
      <c r="E116" s="87">
        <v>673.55</v>
      </c>
      <c r="F116" s="87">
        <f t="shared" si="3"/>
        <v>673.55</v>
      </c>
    </row>
    <row r="117" spans="1:6" ht="86.4" hidden="1">
      <c r="A117" s="38" t="s">
        <v>321</v>
      </c>
      <c r="B117" s="76" t="s">
        <v>194</v>
      </c>
      <c r="C117" s="93" t="s">
        <v>195</v>
      </c>
      <c r="D117" s="93">
        <v>15</v>
      </c>
      <c r="E117" s="87">
        <v>37.450000000000003</v>
      </c>
      <c r="F117" s="87">
        <f t="shared" si="3"/>
        <v>561.75</v>
      </c>
    </row>
    <row r="118" spans="1:6" ht="57.6" hidden="1">
      <c r="A118" s="38" t="s">
        <v>322</v>
      </c>
      <c r="B118" s="76" t="s">
        <v>196</v>
      </c>
      <c r="C118" s="93" t="s">
        <v>50</v>
      </c>
      <c r="D118" s="93">
        <v>1</v>
      </c>
      <c r="E118" s="87">
        <v>2550.6999999999998</v>
      </c>
      <c r="F118" s="87">
        <f t="shared" si="3"/>
        <v>2550.6999999999998</v>
      </c>
    </row>
    <row r="119" spans="1:6" ht="28.8" hidden="1">
      <c r="A119" s="38" t="s">
        <v>323</v>
      </c>
      <c r="B119" s="76" t="s">
        <v>197</v>
      </c>
      <c r="C119" s="93" t="s">
        <v>50</v>
      </c>
      <c r="D119" s="93">
        <v>1</v>
      </c>
      <c r="E119" s="87">
        <v>3445.15</v>
      </c>
      <c r="F119" s="87">
        <f t="shared" si="3"/>
        <v>3445.15</v>
      </c>
    </row>
    <row r="120" spans="1:6" ht="57.6" hidden="1">
      <c r="A120" s="38" t="s">
        <v>324</v>
      </c>
      <c r="B120" s="76" t="s">
        <v>198</v>
      </c>
      <c r="C120" s="93" t="s">
        <v>199</v>
      </c>
      <c r="D120" s="93">
        <v>1</v>
      </c>
      <c r="E120" s="87">
        <v>21240.6</v>
      </c>
      <c r="F120" s="87">
        <f t="shared" si="3"/>
        <v>21240.6</v>
      </c>
    </row>
    <row r="121" spans="1:6" ht="43.2" hidden="1">
      <c r="A121" s="38" t="s">
        <v>325</v>
      </c>
      <c r="B121" s="76" t="s">
        <v>200</v>
      </c>
      <c r="C121" s="93"/>
      <c r="D121" s="93">
        <v>1</v>
      </c>
      <c r="E121" s="87">
        <v>582.25</v>
      </c>
      <c r="F121" s="87">
        <f t="shared" si="3"/>
        <v>582.25</v>
      </c>
    </row>
    <row r="122" spans="1:6" hidden="1">
      <c r="A122" s="38" t="s">
        <v>326</v>
      </c>
      <c r="B122" s="78" t="s">
        <v>201</v>
      </c>
      <c r="C122" s="93" t="s">
        <v>204</v>
      </c>
      <c r="D122" s="93">
        <v>5</v>
      </c>
      <c r="E122" s="87">
        <v>1200.25</v>
      </c>
      <c r="F122" s="87">
        <f t="shared" si="3"/>
        <v>6001.25</v>
      </c>
    </row>
    <row r="123" spans="1:6" hidden="1">
      <c r="A123" s="38" t="s">
        <v>327</v>
      </c>
      <c r="B123" s="78" t="s">
        <v>202</v>
      </c>
      <c r="C123" s="93" t="s">
        <v>204</v>
      </c>
      <c r="D123" s="93">
        <v>5</v>
      </c>
      <c r="E123" s="87">
        <v>1799.6</v>
      </c>
      <c r="F123" s="87">
        <f t="shared" si="3"/>
        <v>8998</v>
      </c>
    </row>
    <row r="124" spans="1:6" hidden="1">
      <c r="A124" s="38" t="s">
        <v>328</v>
      </c>
      <c r="B124" s="76" t="s">
        <v>203</v>
      </c>
      <c r="C124" s="93" t="s">
        <v>204</v>
      </c>
      <c r="D124" s="93">
        <v>10</v>
      </c>
      <c r="E124" s="87">
        <v>3439.8</v>
      </c>
      <c r="F124" s="87">
        <f t="shared" si="3"/>
        <v>34398</v>
      </c>
    </row>
    <row r="125" spans="1:6" ht="72" hidden="1">
      <c r="A125" s="38" t="s">
        <v>329</v>
      </c>
      <c r="B125" s="76" t="s">
        <v>205</v>
      </c>
      <c r="C125" s="93"/>
      <c r="D125" s="93"/>
      <c r="E125" s="87"/>
      <c r="F125" s="87">
        <f t="shared" si="3"/>
        <v>0</v>
      </c>
    </row>
    <row r="126" spans="1:6" hidden="1">
      <c r="A126" s="38" t="s">
        <v>330</v>
      </c>
      <c r="B126" s="78" t="s">
        <v>206</v>
      </c>
      <c r="C126" s="93"/>
      <c r="D126" s="93"/>
      <c r="E126" s="87"/>
      <c r="F126" s="87">
        <f t="shared" si="3"/>
        <v>0</v>
      </c>
    </row>
    <row r="127" spans="1:6" hidden="1">
      <c r="A127" s="38" t="s">
        <v>331</v>
      </c>
      <c r="B127" s="78" t="s">
        <v>207</v>
      </c>
      <c r="C127" s="93" t="s">
        <v>174</v>
      </c>
      <c r="D127" s="93">
        <v>10</v>
      </c>
      <c r="E127" s="87">
        <v>159.65</v>
      </c>
      <c r="F127" s="87">
        <f t="shared" si="3"/>
        <v>1596.5</v>
      </c>
    </row>
    <row r="128" spans="1:6" hidden="1">
      <c r="A128" s="38" t="s">
        <v>332</v>
      </c>
      <c r="B128" s="78" t="s">
        <v>208</v>
      </c>
      <c r="C128" s="93" t="s">
        <v>174</v>
      </c>
      <c r="D128" s="93">
        <v>20</v>
      </c>
      <c r="E128" s="87">
        <v>257.25</v>
      </c>
      <c r="F128" s="87">
        <f t="shared" si="3"/>
        <v>5145</v>
      </c>
    </row>
    <row r="129" spans="1:6" ht="57.6" hidden="1">
      <c r="A129" s="38" t="s">
        <v>333</v>
      </c>
      <c r="B129" s="75" t="s">
        <v>212</v>
      </c>
      <c r="C129" s="93" t="s">
        <v>50</v>
      </c>
      <c r="D129" s="93">
        <v>1</v>
      </c>
      <c r="E129" s="87">
        <v>25300</v>
      </c>
      <c r="F129" s="87">
        <f t="shared" si="3"/>
        <v>25300</v>
      </c>
    </row>
    <row r="130" spans="1:6" hidden="1">
      <c r="A130" s="38"/>
      <c r="B130" s="79" t="s">
        <v>225</v>
      </c>
      <c r="C130" s="22"/>
      <c r="D130" s="22"/>
      <c r="E130" s="54"/>
      <c r="F130" s="54">
        <f>SUM(F110:F129)</f>
        <v>129956.95</v>
      </c>
    </row>
    <row r="131" spans="1:6">
      <c r="A131" s="38"/>
      <c r="B131" s="79" t="s">
        <v>221</v>
      </c>
      <c r="C131" s="22"/>
      <c r="D131" s="22"/>
      <c r="E131" s="54"/>
      <c r="F131" s="54"/>
    </row>
    <row r="132" spans="1:6" ht="43.2">
      <c r="A132" s="38" t="s">
        <v>255</v>
      </c>
      <c r="B132" s="76" t="s">
        <v>145</v>
      </c>
      <c r="C132" s="93" t="s">
        <v>50</v>
      </c>
      <c r="D132" s="93">
        <v>1</v>
      </c>
      <c r="E132" s="87"/>
      <c r="F132" s="87"/>
    </row>
    <row r="133" spans="1:6" ht="86.4">
      <c r="A133" s="38" t="s">
        <v>256</v>
      </c>
      <c r="B133" s="76" t="s">
        <v>151</v>
      </c>
      <c r="C133" s="93"/>
      <c r="D133" s="93"/>
      <c r="E133" s="87"/>
      <c r="F133" s="87"/>
    </row>
    <row r="134" spans="1:6">
      <c r="A134" s="38" t="s">
        <v>257</v>
      </c>
      <c r="B134" s="78" t="s">
        <v>152</v>
      </c>
      <c r="C134" s="93" t="s">
        <v>50</v>
      </c>
      <c r="D134" s="93">
        <v>1</v>
      </c>
      <c r="E134" s="87"/>
      <c r="F134" s="87"/>
    </row>
    <row r="135" spans="1:6" ht="57.6">
      <c r="A135" s="38" t="s">
        <v>258</v>
      </c>
      <c r="B135" s="76" t="s">
        <v>158</v>
      </c>
      <c r="C135" s="93"/>
      <c r="D135" s="93"/>
      <c r="E135" s="87"/>
      <c r="F135" s="87"/>
    </row>
    <row r="136" spans="1:6">
      <c r="A136" s="38" t="s">
        <v>259</v>
      </c>
      <c r="B136" s="78" t="s">
        <v>159</v>
      </c>
      <c r="C136" s="93" t="s">
        <v>160</v>
      </c>
      <c r="D136" s="93">
        <v>10</v>
      </c>
      <c r="E136" s="87"/>
      <c r="F136" s="87"/>
    </row>
    <row r="137" spans="1:6" ht="72">
      <c r="A137" s="38" t="s">
        <v>260</v>
      </c>
      <c r="B137" s="76" t="s">
        <v>161</v>
      </c>
      <c r="C137" s="93" t="s">
        <v>162</v>
      </c>
      <c r="D137" s="93">
        <v>1</v>
      </c>
      <c r="E137" s="87"/>
      <c r="F137" s="87"/>
    </row>
    <row r="138" spans="1:6" ht="57.6">
      <c r="A138" s="38" t="s">
        <v>261</v>
      </c>
      <c r="B138" s="76" t="s">
        <v>163</v>
      </c>
      <c r="C138" s="93"/>
      <c r="D138" s="93"/>
      <c r="E138" s="87"/>
      <c r="F138" s="87"/>
    </row>
    <row r="139" spans="1:6">
      <c r="A139" s="38" t="s">
        <v>262</v>
      </c>
      <c r="B139" s="78" t="s">
        <v>164</v>
      </c>
      <c r="C139" s="93" t="s">
        <v>50</v>
      </c>
      <c r="D139" s="93">
        <v>1</v>
      </c>
      <c r="E139" s="87"/>
      <c r="F139" s="87"/>
    </row>
    <row r="140" spans="1:6" ht="43.2">
      <c r="A140" s="38" t="s">
        <v>263</v>
      </c>
      <c r="B140" s="76" t="s">
        <v>168</v>
      </c>
      <c r="C140" s="93"/>
      <c r="D140" s="93"/>
      <c r="E140" s="87"/>
      <c r="F140" s="87"/>
    </row>
    <row r="141" spans="1:6">
      <c r="A141" s="38" t="s">
        <v>264</v>
      </c>
      <c r="B141" s="76" t="s">
        <v>169</v>
      </c>
      <c r="C141" s="93" t="s">
        <v>50</v>
      </c>
      <c r="D141" s="93">
        <v>1</v>
      </c>
      <c r="E141" s="87"/>
      <c r="F141" s="87"/>
    </row>
    <row r="142" spans="1:6" ht="57.6">
      <c r="A142" s="38" t="s">
        <v>265</v>
      </c>
      <c r="B142" s="76" t="s">
        <v>170</v>
      </c>
      <c r="C142" s="93"/>
      <c r="D142" s="93"/>
      <c r="E142" s="87"/>
      <c r="F142" s="87"/>
    </row>
    <row r="143" spans="1:6">
      <c r="A143" s="38" t="s">
        <v>266</v>
      </c>
      <c r="B143" s="78" t="s">
        <v>172</v>
      </c>
      <c r="C143" s="93" t="s">
        <v>174</v>
      </c>
      <c r="D143" s="93">
        <v>10</v>
      </c>
      <c r="E143" s="87"/>
      <c r="F143" s="87"/>
    </row>
    <row r="144" spans="1:6">
      <c r="A144" s="38" t="s">
        <v>267</v>
      </c>
      <c r="B144" s="78" t="s">
        <v>173</v>
      </c>
      <c r="C144" s="93" t="s">
        <v>174</v>
      </c>
      <c r="D144" s="93">
        <v>10</v>
      </c>
      <c r="E144" s="87"/>
      <c r="F144" s="87"/>
    </row>
    <row r="145" spans="1:6">
      <c r="A145" s="93"/>
      <c r="B145" s="79" t="s">
        <v>226</v>
      </c>
      <c r="C145" s="22"/>
      <c r="D145" s="22"/>
      <c r="E145" s="54"/>
      <c r="F145" s="54"/>
    </row>
    <row r="146" spans="1:6" hidden="1">
      <c r="A146" s="92"/>
      <c r="B146" s="79" t="s">
        <v>231</v>
      </c>
      <c r="C146" s="56"/>
      <c r="D146" s="56"/>
      <c r="E146" s="95"/>
      <c r="F146" s="54"/>
    </row>
    <row r="147" spans="1:6" ht="31.2" hidden="1">
      <c r="A147" s="27" t="s">
        <v>334</v>
      </c>
      <c r="B147" s="81" t="s">
        <v>211</v>
      </c>
      <c r="C147" s="93" t="s">
        <v>26</v>
      </c>
      <c r="D147" s="93">
        <f>7000/10.75</f>
        <v>651.16279069767438</v>
      </c>
      <c r="E147" s="87">
        <v>1291.6500000000001</v>
      </c>
      <c r="F147" s="87">
        <f t="shared" ref="F147:F160" si="4">E147*D147</f>
        <v>841074.41860465112</v>
      </c>
    </row>
    <row r="148" spans="1:6" ht="43.2" hidden="1">
      <c r="A148" s="27" t="s">
        <v>339</v>
      </c>
      <c r="B148" s="76" t="s">
        <v>88</v>
      </c>
      <c r="C148" s="27"/>
      <c r="D148" s="27"/>
      <c r="E148" s="88"/>
      <c r="F148" s="87">
        <f t="shared" si="4"/>
        <v>0</v>
      </c>
    </row>
    <row r="149" spans="1:6" hidden="1">
      <c r="A149" s="27" t="s">
        <v>336</v>
      </c>
      <c r="B149" s="76" t="s">
        <v>87</v>
      </c>
      <c r="C149" s="93" t="s">
        <v>25</v>
      </c>
      <c r="D149" s="25">
        <f>(7000*0.33)/35.32</f>
        <v>65.402038505096257</v>
      </c>
      <c r="E149" s="87">
        <v>10965.15</v>
      </c>
      <c r="F149" s="87">
        <f t="shared" si="4"/>
        <v>717143.1625141562</v>
      </c>
    </row>
    <row r="150" spans="1:6" ht="43.2" hidden="1">
      <c r="A150" s="27" t="s">
        <v>338</v>
      </c>
      <c r="B150" s="75" t="s">
        <v>216</v>
      </c>
      <c r="C150" s="91" t="s">
        <v>204</v>
      </c>
      <c r="D150" s="36">
        <f>3500/3.281</f>
        <v>1066.7479427003962</v>
      </c>
      <c r="E150" s="90">
        <v>116.95</v>
      </c>
      <c r="F150" s="87">
        <f t="shared" si="4"/>
        <v>124756.17189881133</v>
      </c>
    </row>
    <row r="151" spans="1:6" ht="30" hidden="1" customHeight="1">
      <c r="A151" s="27" t="s">
        <v>340</v>
      </c>
      <c r="B151" s="70" t="s">
        <v>228</v>
      </c>
      <c r="C151" s="91" t="s">
        <v>229</v>
      </c>
      <c r="D151" s="36">
        <f>9000/10.75</f>
        <v>837.20930232558135</v>
      </c>
      <c r="E151" s="90">
        <v>97.9</v>
      </c>
      <c r="F151" s="87">
        <f t="shared" si="4"/>
        <v>81962.790697674413</v>
      </c>
    </row>
    <row r="152" spans="1:6" ht="30" hidden="1" customHeight="1">
      <c r="A152" s="27" t="s">
        <v>341</v>
      </c>
      <c r="B152" s="70" t="s">
        <v>230</v>
      </c>
      <c r="C152" s="91" t="s">
        <v>229</v>
      </c>
      <c r="D152" s="36">
        <f>9000/10.75</f>
        <v>837.20930232558135</v>
      </c>
      <c r="E152" s="90">
        <v>34.950000000000003</v>
      </c>
      <c r="F152" s="87">
        <f t="shared" si="4"/>
        <v>29260.465116279069</v>
      </c>
    </row>
    <row r="153" spans="1:6" hidden="1">
      <c r="A153" s="27" t="s">
        <v>335</v>
      </c>
      <c r="B153" s="78" t="s">
        <v>232</v>
      </c>
      <c r="C153" s="93" t="s">
        <v>233</v>
      </c>
      <c r="D153" s="25">
        <v>10.316392978482446</v>
      </c>
      <c r="E153" s="87">
        <v>2523.1999999999998</v>
      </c>
      <c r="F153" s="87">
        <f t="shared" si="4"/>
        <v>26030.322763306904</v>
      </c>
    </row>
    <row r="154" spans="1:6" hidden="1">
      <c r="A154" s="27" t="s">
        <v>337</v>
      </c>
      <c r="B154" s="78" t="s">
        <v>234</v>
      </c>
      <c r="C154" s="93" t="s">
        <v>233</v>
      </c>
      <c r="D154" s="25">
        <v>7.0073612684031712</v>
      </c>
      <c r="E154" s="87">
        <v>4128.8500000000004</v>
      </c>
      <c r="F154" s="87">
        <f t="shared" si="4"/>
        <v>28932.343573046437</v>
      </c>
    </row>
    <row r="155" spans="1:6" hidden="1">
      <c r="A155" s="27" t="s">
        <v>342</v>
      </c>
      <c r="B155" s="78" t="s">
        <v>235</v>
      </c>
      <c r="C155" s="93" t="s">
        <v>233</v>
      </c>
      <c r="D155" s="25">
        <v>2.8558890147225373</v>
      </c>
      <c r="E155" s="87">
        <v>5046.3999999999996</v>
      </c>
      <c r="F155" s="87">
        <f t="shared" si="4"/>
        <v>14411.958323895811</v>
      </c>
    </row>
    <row r="156" spans="1:6" ht="43.2" hidden="1">
      <c r="A156" s="27" t="s">
        <v>343</v>
      </c>
      <c r="B156" s="76" t="s">
        <v>236</v>
      </c>
      <c r="C156" s="93" t="s">
        <v>233</v>
      </c>
      <c r="D156" s="25">
        <f>D15+D14</f>
        <v>48.397508493771234</v>
      </c>
      <c r="E156" s="87">
        <v>8257.75</v>
      </c>
      <c r="F156" s="87">
        <f t="shared" si="4"/>
        <v>399654.52576443943</v>
      </c>
    </row>
    <row r="157" spans="1:6" hidden="1">
      <c r="A157" s="27" t="s">
        <v>344</v>
      </c>
      <c r="B157" s="78" t="s">
        <v>237</v>
      </c>
      <c r="C157" s="93" t="s">
        <v>233</v>
      </c>
      <c r="D157" s="25">
        <f>D29</f>
        <v>92.093023255813975</v>
      </c>
      <c r="E157" s="87">
        <v>209.65</v>
      </c>
      <c r="F157" s="87">
        <f t="shared" si="4"/>
        <v>19307.302325581401</v>
      </c>
    </row>
    <row r="158" spans="1:6" hidden="1">
      <c r="A158" s="27" t="s">
        <v>345</v>
      </c>
      <c r="B158" s="78" t="s">
        <v>238</v>
      </c>
      <c r="C158" s="93" t="s">
        <v>50</v>
      </c>
      <c r="D158" s="93">
        <v>7</v>
      </c>
      <c r="E158" s="87">
        <v>229</v>
      </c>
      <c r="F158" s="87">
        <f t="shared" si="4"/>
        <v>1603</v>
      </c>
    </row>
    <row r="159" spans="1:6" hidden="1">
      <c r="A159" s="27" t="s">
        <v>346</v>
      </c>
      <c r="B159" s="78" t="s">
        <v>239</v>
      </c>
      <c r="C159" s="93" t="s">
        <v>233</v>
      </c>
      <c r="D159" s="25">
        <f>D20+D19</f>
        <v>32.55211282559457</v>
      </c>
      <c r="E159" s="87">
        <v>1949.75</v>
      </c>
      <c r="F159" s="87">
        <f t="shared" si="4"/>
        <v>63468.481981703015</v>
      </c>
    </row>
    <row r="160" spans="1:6" ht="86.4" hidden="1">
      <c r="A160" s="27" t="s">
        <v>347</v>
      </c>
      <c r="B160" s="76" t="s">
        <v>240</v>
      </c>
      <c r="C160" s="22" t="s">
        <v>174</v>
      </c>
      <c r="D160" s="96">
        <f>20/3.281</f>
        <v>6.0957025297165499</v>
      </c>
      <c r="E160" s="87">
        <v>2785.85</v>
      </c>
      <c r="F160" s="87">
        <f t="shared" si="4"/>
        <v>16981.712892410851</v>
      </c>
    </row>
    <row r="161" spans="1:6" s="40" customFormat="1" hidden="1">
      <c r="A161" s="22"/>
      <c r="B161" s="110" t="s">
        <v>241</v>
      </c>
      <c r="C161" s="111"/>
      <c r="D161" s="111"/>
      <c r="E161" s="112"/>
      <c r="F161" s="54">
        <f>SUM(F147:F160)</f>
        <v>2364586.6564559555</v>
      </c>
    </row>
    <row r="162" spans="1:6" hidden="1">
      <c r="A162" s="93"/>
      <c r="B162" s="103" t="s">
        <v>242</v>
      </c>
      <c r="C162" s="104"/>
      <c r="D162" s="104"/>
      <c r="E162" s="105"/>
      <c r="F162" s="54">
        <f>F145+F130+F108+F72+F45+F161</f>
        <v>11139189.468613319</v>
      </c>
    </row>
  </sheetData>
  <mergeCells count="6">
    <mergeCell ref="B162:E162"/>
    <mergeCell ref="A1:F1"/>
    <mergeCell ref="A2:F2"/>
    <mergeCell ref="B45:E45"/>
    <mergeCell ref="B108:E108"/>
    <mergeCell ref="B161:E161"/>
  </mergeCells>
  <pageMargins left="0.7" right="0.7" top="0.75" bottom="0.75" header="0.3" footer="0.3"/>
  <pageSetup paperSize="9" scale="74" orientation="portrait" r:id="rId1"/>
</worksheet>
</file>

<file path=xl/worksheets/sheet7.xml><?xml version="1.0" encoding="utf-8"?>
<worksheet xmlns="http://schemas.openxmlformats.org/spreadsheetml/2006/main" xmlns:r="http://schemas.openxmlformats.org/officeDocument/2006/relationships">
  <sheetPr>
    <tabColor theme="2" tint="-0.499984740745262"/>
  </sheetPr>
  <dimension ref="A1:I163"/>
  <sheetViews>
    <sheetView view="pageBreakPreview" zoomScale="60" workbookViewId="0">
      <selection activeCell="F130" sqref="F130"/>
    </sheetView>
  </sheetViews>
  <sheetFormatPr defaultRowHeight="14.4"/>
  <cols>
    <col min="1" max="1" width="8.6640625" style="4" customWidth="1"/>
    <col min="2" max="2" width="55.88671875" style="82" customWidth="1"/>
    <col min="3" max="3" width="9.109375" style="4"/>
    <col min="4" max="4" width="10" style="4" bestFit="1" customWidth="1"/>
    <col min="5" max="5" width="13.33203125" style="89" bestFit="1" customWidth="1"/>
    <col min="6" max="6" width="19.6640625" style="89" bestFit="1" customWidth="1"/>
  </cols>
  <sheetData>
    <row r="1" spans="1:6" ht="46.5" customHeight="1">
      <c r="A1" s="106" t="s">
        <v>250</v>
      </c>
      <c r="B1" s="107"/>
      <c r="C1" s="107"/>
      <c r="D1" s="107"/>
      <c r="E1" s="107"/>
      <c r="F1" s="107"/>
    </row>
    <row r="2" spans="1:6" ht="24.75" customHeight="1">
      <c r="A2" s="108"/>
      <c r="B2" s="108"/>
      <c r="C2" s="108"/>
      <c r="D2" s="108"/>
      <c r="E2" s="108"/>
      <c r="F2" s="108"/>
    </row>
    <row r="3" spans="1:6" s="4" customFormat="1" ht="29.25" customHeight="1">
      <c r="A3" s="55" t="s">
        <v>103</v>
      </c>
      <c r="B3" s="56" t="s">
        <v>0</v>
      </c>
      <c r="C3" s="56" t="s">
        <v>1</v>
      </c>
      <c r="D3" s="56" t="s">
        <v>2</v>
      </c>
      <c r="E3" s="83" t="s">
        <v>3</v>
      </c>
      <c r="F3" s="83" t="s">
        <v>4</v>
      </c>
    </row>
    <row r="4" spans="1:6" s="4" customFormat="1" ht="29.25" hidden="1" customHeight="1">
      <c r="A4" s="94"/>
      <c r="B4" s="68" t="s">
        <v>217</v>
      </c>
      <c r="C4" s="12"/>
      <c r="D4" s="12"/>
      <c r="E4" s="84"/>
      <c r="F4" s="85"/>
    </row>
    <row r="5" spans="1:6" ht="57.6" hidden="1">
      <c r="A5" s="38" t="s">
        <v>104</v>
      </c>
      <c r="B5" s="69" t="s">
        <v>33</v>
      </c>
      <c r="C5" s="92" t="s">
        <v>25</v>
      </c>
      <c r="D5" s="24">
        <f>m.sheet!H15</f>
        <v>125.22933182332956</v>
      </c>
      <c r="E5" s="86">
        <v>333.5</v>
      </c>
      <c r="F5" s="86">
        <f>E5*D5</f>
        <v>41763.982163080407</v>
      </c>
    </row>
    <row r="6" spans="1:6" hidden="1">
      <c r="A6" s="38" t="s">
        <v>105</v>
      </c>
      <c r="B6" s="70" t="s">
        <v>34</v>
      </c>
      <c r="C6" s="93" t="s">
        <v>25</v>
      </c>
      <c r="D6" s="24">
        <f>D5</f>
        <v>125.22933182332956</v>
      </c>
      <c r="E6" s="87">
        <v>160.55000000000001</v>
      </c>
      <c r="F6" s="86">
        <f t="shared" ref="F6:F44" si="0">E6*D6</f>
        <v>20105.569224235562</v>
      </c>
    </row>
    <row r="7" spans="1:6" ht="28.8" hidden="1">
      <c r="A7" s="38" t="s">
        <v>106</v>
      </c>
      <c r="B7" s="71" t="s">
        <v>32</v>
      </c>
      <c r="C7" s="91" t="s">
        <v>25</v>
      </c>
      <c r="D7" s="24">
        <f>D6</f>
        <v>125.22933182332956</v>
      </c>
      <c r="E7" s="87">
        <v>230.5</v>
      </c>
      <c r="F7" s="86">
        <f t="shared" si="0"/>
        <v>28865.360985277464</v>
      </c>
    </row>
    <row r="8" spans="1:6" ht="43.2" hidden="1">
      <c r="A8" s="38" t="s">
        <v>107</v>
      </c>
      <c r="B8" s="70" t="s">
        <v>88</v>
      </c>
      <c r="C8" s="27"/>
      <c r="D8" s="27"/>
      <c r="E8" s="88"/>
      <c r="F8" s="86">
        <f t="shared" si="0"/>
        <v>0</v>
      </c>
    </row>
    <row r="9" spans="1:6" hidden="1">
      <c r="A9" s="38" t="s">
        <v>108</v>
      </c>
      <c r="B9" s="70" t="s">
        <v>87</v>
      </c>
      <c r="C9" s="93" t="s">
        <v>25</v>
      </c>
      <c r="D9" s="25">
        <f>m.sheet!H49</f>
        <v>10.316392978482446</v>
      </c>
      <c r="E9" s="87">
        <v>10965.15</v>
      </c>
      <c r="F9" s="86">
        <f t="shared" si="0"/>
        <v>113120.79646800678</v>
      </c>
    </row>
    <row r="10" spans="1:6" hidden="1">
      <c r="A10" s="38" t="s">
        <v>109</v>
      </c>
      <c r="B10" s="72" t="s">
        <v>90</v>
      </c>
      <c r="C10" s="93" t="s">
        <v>25</v>
      </c>
      <c r="D10" s="25">
        <f>m.sheet!H56</f>
        <v>7.0073612684031712</v>
      </c>
      <c r="E10" s="87">
        <v>12452.85</v>
      </c>
      <c r="F10" s="86">
        <f t="shared" si="0"/>
        <v>87261.61877123444</v>
      </c>
    </row>
    <row r="11" spans="1:6" hidden="1">
      <c r="A11" s="38" t="s">
        <v>110</v>
      </c>
      <c r="B11" s="72" t="s">
        <v>89</v>
      </c>
      <c r="C11" s="93" t="s">
        <v>25</v>
      </c>
      <c r="D11" s="25">
        <f>m.sheet!H65</f>
        <v>2.8558890147225373</v>
      </c>
      <c r="E11" s="87">
        <v>14494.9</v>
      </c>
      <c r="F11" s="86">
        <f t="shared" si="0"/>
        <v>41395.825679501708</v>
      </c>
    </row>
    <row r="12" spans="1:6" hidden="1">
      <c r="A12" s="38" t="s">
        <v>111</v>
      </c>
      <c r="B12" s="72" t="s">
        <v>92</v>
      </c>
      <c r="C12" s="93" t="s">
        <v>25</v>
      </c>
      <c r="D12" s="25">
        <f>m.sheet!H86</f>
        <v>7.2876557191392983</v>
      </c>
      <c r="E12" s="87">
        <v>4478.8</v>
      </c>
      <c r="F12" s="86">
        <f t="shared" si="0"/>
        <v>32639.952434881092</v>
      </c>
    </row>
    <row r="13" spans="1:6" ht="115.2" hidden="1">
      <c r="A13" s="38" t="s">
        <v>112</v>
      </c>
      <c r="B13" s="70" t="s">
        <v>39</v>
      </c>
      <c r="C13" s="27"/>
      <c r="D13" s="27"/>
      <c r="E13" s="88"/>
      <c r="F13" s="86">
        <f t="shared" si="0"/>
        <v>0</v>
      </c>
    </row>
    <row r="14" spans="1:6" ht="86.4" hidden="1">
      <c r="A14" s="38" t="s">
        <v>113</v>
      </c>
      <c r="B14" s="70" t="s">
        <v>37</v>
      </c>
      <c r="C14" s="93" t="s">
        <v>25</v>
      </c>
      <c r="D14" s="25">
        <f>m.sheet!H99</f>
        <v>22.236693091732729</v>
      </c>
      <c r="E14" s="87">
        <v>17857.8</v>
      </c>
      <c r="F14" s="86">
        <f t="shared" si="0"/>
        <v>397098.41789354471</v>
      </c>
    </row>
    <row r="15" spans="1:6" ht="57.6" hidden="1">
      <c r="A15" s="38" t="s">
        <v>114</v>
      </c>
      <c r="B15" s="70" t="s">
        <v>38</v>
      </c>
      <c r="C15" s="93" t="s">
        <v>25</v>
      </c>
      <c r="D15" s="25">
        <f>m.sheet!H112</f>
        <v>26.160815402038505</v>
      </c>
      <c r="E15" s="87">
        <v>22659.55</v>
      </c>
      <c r="F15" s="86">
        <f t="shared" si="0"/>
        <v>592792.3046432616</v>
      </c>
    </row>
    <row r="16" spans="1:6" ht="72" hidden="1">
      <c r="A16" s="38" t="s">
        <v>115</v>
      </c>
      <c r="B16" s="70" t="s">
        <v>44</v>
      </c>
      <c r="C16" s="27"/>
      <c r="D16" s="27"/>
      <c r="E16" s="88"/>
      <c r="F16" s="86">
        <f t="shared" si="0"/>
        <v>0</v>
      </c>
    </row>
    <row r="17" spans="1:6" hidden="1">
      <c r="A17" s="38" t="s">
        <v>116</v>
      </c>
      <c r="B17" s="72" t="s">
        <v>45</v>
      </c>
      <c r="C17" s="93" t="s">
        <v>51</v>
      </c>
      <c r="D17" s="25">
        <f>m.sheet!H72</f>
        <v>33.146364419291338</v>
      </c>
      <c r="E17" s="87">
        <v>34702.15</v>
      </c>
      <c r="F17" s="86">
        <f t="shared" si="0"/>
        <v>1150250.1100329109</v>
      </c>
    </row>
    <row r="18" spans="1:6" hidden="1">
      <c r="A18" s="38" t="s">
        <v>117</v>
      </c>
      <c r="B18" s="72" t="s">
        <v>46</v>
      </c>
      <c r="C18" s="93" t="s">
        <v>51</v>
      </c>
      <c r="D18" s="25">
        <f>m.sheet!H79</f>
        <v>67.919261811023631</v>
      </c>
      <c r="E18" s="87">
        <v>35091.949999999997</v>
      </c>
      <c r="F18" s="86">
        <f t="shared" si="0"/>
        <v>2383419.3395093507</v>
      </c>
    </row>
    <row r="19" spans="1:6" ht="28.8" hidden="1">
      <c r="A19" s="38" t="s">
        <v>251</v>
      </c>
      <c r="B19" s="70" t="s">
        <v>41</v>
      </c>
      <c r="C19" s="93" t="s">
        <v>25</v>
      </c>
      <c r="D19" s="25">
        <f>m.sheet!H125</f>
        <v>19.252725084937715</v>
      </c>
      <c r="E19" s="89">
        <v>12051.65</v>
      </c>
      <c r="F19" s="86">
        <f t="shared" si="0"/>
        <v>232027.10426988962</v>
      </c>
    </row>
    <row r="20" spans="1:6" hidden="1">
      <c r="A20" s="38" t="s">
        <v>118</v>
      </c>
      <c r="B20" s="73" t="str">
        <f>m.sheet!B127</f>
        <v>Pacca brick work in ground floor cement, sand mortar:- Ratio 1:4</v>
      </c>
      <c r="C20" s="30" t="s">
        <v>25</v>
      </c>
      <c r="D20" s="25">
        <f>m.sheet!H141</f>
        <v>13.299387740656853</v>
      </c>
      <c r="E20" s="90">
        <v>13038.15</v>
      </c>
      <c r="F20" s="86">
        <f t="shared" si="0"/>
        <v>173399.41227084515</v>
      </c>
    </row>
    <row r="21" spans="1:6" ht="30" hidden="1" customHeight="1">
      <c r="A21" s="38" t="s">
        <v>119</v>
      </c>
      <c r="B21" s="74" t="s">
        <v>27</v>
      </c>
      <c r="C21" s="92" t="s">
        <v>26</v>
      </c>
      <c r="D21" s="25">
        <f>m.sheet!H149</f>
        <v>81.860465116279087</v>
      </c>
      <c r="E21" s="87">
        <v>422.75</v>
      </c>
      <c r="F21" s="86">
        <f t="shared" si="0"/>
        <v>34606.511627906984</v>
      </c>
    </row>
    <row r="22" spans="1:6" hidden="1">
      <c r="A22" s="38" t="s">
        <v>120</v>
      </c>
      <c r="B22" s="70" t="s">
        <v>28</v>
      </c>
      <c r="C22" s="93" t="s">
        <v>26</v>
      </c>
      <c r="D22" s="25">
        <f>m.sheet!H156</f>
        <v>92.093023255813975</v>
      </c>
      <c r="E22" s="89">
        <v>565.25</v>
      </c>
      <c r="F22" s="86">
        <f t="shared" si="0"/>
        <v>52055.581395348847</v>
      </c>
    </row>
    <row r="23" spans="1:6" ht="28.8" hidden="1">
      <c r="A23" s="38" t="s">
        <v>121</v>
      </c>
      <c r="B23" s="70" t="s">
        <v>29</v>
      </c>
      <c r="C23" s="91" t="s">
        <v>26</v>
      </c>
      <c r="D23" s="36">
        <f>m.sheet!H164</f>
        <v>92.093023255813975</v>
      </c>
      <c r="E23" s="90">
        <v>472.4</v>
      </c>
      <c r="F23" s="86">
        <f t="shared" si="0"/>
        <v>43504.744186046519</v>
      </c>
    </row>
    <row r="24" spans="1:6" ht="43.2" hidden="1">
      <c r="A24" s="38" t="s">
        <v>122</v>
      </c>
      <c r="B24" s="69" t="s">
        <v>52</v>
      </c>
      <c r="C24" s="93" t="s">
        <v>26</v>
      </c>
      <c r="D24" s="25">
        <f>D23+D22+D21</f>
        <v>266.04651162790702</v>
      </c>
      <c r="E24" s="87">
        <v>51.2</v>
      </c>
      <c r="F24" s="86">
        <f t="shared" si="0"/>
        <v>13621.58139534884</v>
      </c>
    </row>
    <row r="25" spans="1:6" hidden="1">
      <c r="A25" s="38" t="s">
        <v>123</v>
      </c>
      <c r="B25" s="70" t="s">
        <v>214</v>
      </c>
      <c r="C25" s="93" t="s">
        <v>26</v>
      </c>
      <c r="D25" s="25">
        <f>D24</f>
        <v>266.04651162790702</v>
      </c>
      <c r="E25" s="87">
        <v>179.25</v>
      </c>
      <c r="F25" s="86">
        <f t="shared" si="0"/>
        <v>47688.837209302335</v>
      </c>
    </row>
    <row r="26" spans="1:6" hidden="1">
      <c r="A26" s="38" t="s">
        <v>124</v>
      </c>
      <c r="B26" s="75" t="s">
        <v>215</v>
      </c>
      <c r="C26" s="93" t="s">
        <v>26</v>
      </c>
      <c r="D26" s="33">
        <f>6000/10.75</f>
        <v>558.1395348837209</v>
      </c>
      <c r="E26" s="87">
        <v>97.9</v>
      </c>
      <c r="F26" s="86">
        <f t="shared" si="0"/>
        <v>54641.860465116282</v>
      </c>
    </row>
    <row r="27" spans="1:6" ht="43.2" hidden="1">
      <c r="A27" s="38" t="s">
        <v>125</v>
      </c>
      <c r="B27" s="74" t="s">
        <v>30</v>
      </c>
      <c r="C27" s="92" t="s">
        <v>26</v>
      </c>
      <c r="D27" s="24">
        <f>m.sheet!H193</f>
        <v>10.072674418604652</v>
      </c>
      <c r="E27" s="86">
        <v>864.85</v>
      </c>
      <c r="F27" s="86">
        <f t="shared" si="0"/>
        <v>8711.3524709302346</v>
      </c>
    </row>
    <row r="28" spans="1:6" ht="57.6" hidden="1">
      <c r="A28" s="38" t="s">
        <v>126</v>
      </c>
      <c r="B28" s="70" t="s">
        <v>31</v>
      </c>
      <c r="C28" s="93" t="s">
        <v>26</v>
      </c>
      <c r="D28" s="25">
        <f>m.sheet!H205</f>
        <v>48.451162790697673</v>
      </c>
      <c r="E28" s="87">
        <v>909.95</v>
      </c>
      <c r="F28" s="86">
        <f t="shared" si="0"/>
        <v>44088.135581395349</v>
      </c>
    </row>
    <row r="29" spans="1:6" ht="86.4" hidden="1">
      <c r="A29" s="38" t="s">
        <v>127</v>
      </c>
      <c r="B29" s="69" t="s">
        <v>48</v>
      </c>
      <c r="C29" s="93" t="s">
        <v>26</v>
      </c>
      <c r="D29" s="25">
        <f>m.sheet!H171</f>
        <v>92.093023255813975</v>
      </c>
      <c r="E29" s="87">
        <v>2063.65</v>
      </c>
      <c r="F29" s="86">
        <f t="shared" si="0"/>
        <v>190047.76744186052</v>
      </c>
    </row>
    <row r="30" spans="1:6" hidden="1">
      <c r="A30" s="38" t="s">
        <v>128</v>
      </c>
      <c r="B30" s="72" t="s">
        <v>49</v>
      </c>
      <c r="C30" s="93" t="s">
        <v>50</v>
      </c>
      <c r="D30" s="93">
        <v>2</v>
      </c>
      <c r="E30" s="87">
        <v>997.2</v>
      </c>
      <c r="F30" s="86">
        <f t="shared" si="0"/>
        <v>1994.4</v>
      </c>
    </row>
    <row r="31" spans="1:6" ht="86.4" hidden="1">
      <c r="A31" s="38" t="s">
        <v>129</v>
      </c>
      <c r="B31" s="70" t="s">
        <v>67</v>
      </c>
      <c r="C31" s="93" t="s">
        <v>26</v>
      </c>
      <c r="D31" s="25">
        <f>m.sheet!H34</f>
        <v>97.51627906976745</v>
      </c>
      <c r="E31" s="89">
        <v>128.80000000000001</v>
      </c>
      <c r="F31" s="86">
        <f t="shared" si="0"/>
        <v>12560.096744186048</v>
      </c>
    </row>
    <row r="32" spans="1:6" ht="57.6" hidden="1">
      <c r="A32" s="38" t="s">
        <v>130</v>
      </c>
      <c r="B32" s="69" t="s">
        <v>54</v>
      </c>
      <c r="C32" s="93" t="s">
        <v>26</v>
      </c>
      <c r="D32" s="25">
        <f>m.sheet!H180</f>
        <v>32.539534883720933</v>
      </c>
      <c r="E32" s="89">
        <v>3037.15</v>
      </c>
      <c r="F32" s="86">
        <f t="shared" si="0"/>
        <v>98827.448372093029</v>
      </c>
    </row>
    <row r="33" spans="1:9" ht="86.4" hidden="1">
      <c r="A33" s="38" t="s">
        <v>131</v>
      </c>
      <c r="B33" s="70" t="s">
        <v>77</v>
      </c>
      <c r="C33" s="93" t="s">
        <v>26</v>
      </c>
      <c r="D33" s="25">
        <f>m.sheet!H225</f>
        <v>92.093023255813975</v>
      </c>
      <c r="E33" s="87">
        <v>5680.05</v>
      </c>
      <c r="F33" s="86">
        <f t="shared" si="0"/>
        <v>523092.97674418619</v>
      </c>
    </row>
    <row r="34" spans="1:9" ht="30" hidden="1" customHeight="1">
      <c r="A34" s="38" t="s">
        <v>132</v>
      </c>
      <c r="B34" s="70" t="s">
        <v>78</v>
      </c>
      <c r="C34" s="93"/>
      <c r="D34" s="25">
        <f>D33</f>
        <v>92.093023255813975</v>
      </c>
      <c r="E34" s="87">
        <v>67.55</v>
      </c>
      <c r="F34" s="86">
        <f t="shared" si="0"/>
        <v>6220.8837209302337</v>
      </c>
      <c r="I34" t="s">
        <v>69</v>
      </c>
    </row>
    <row r="35" spans="1:9" ht="86.4" hidden="1">
      <c r="A35" s="38" t="s">
        <v>133</v>
      </c>
      <c r="B35" s="70" t="s">
        <v>98</v>
      </c>
      <c r="C35" s="93" t="s">
        <v>26</v>
      </c>
      <c r="D35" s="25">
        <f>m.sheet!H278</f>
        <v>6.1722790697674412</v>
      </c>
      <c r="E35" s="87">
        <v>3354.25</v>
      </c>
      <c r="F35" s="86">
        <f t="shared" si="0"/>
        <v>20703.367069767439</v>
      </c>
    </row>
    <row r="36" spans="1:9" ht="86.4" hidden="1">
      <c r="A36" s="38" t="s">
        <v>134</v>
      </c>
      <c r="B36" s="69" t="s">
        <v>99</v>
      </c>
      <c r="C36" s="93" t="s">
        <v>26</v>
      </c>
      <c r="D36" s="25">
        <f>m.sheet!H285</f>
        <v>10.641860465116279</v>
      </c>
      <c r="E36" s="87">
        <v>7283.35</v>
      </c>
      <c r="F36" s="86">
        <f t="shared" si="0"/>
        <v>77508.394418604657</v>
      </c>
    </row>
    <row r="37" spans="1:9" hidden="1">
      <c r="A37" s="38" t="s">
        <v>135</v>
      </c>
      <c r="B37" s="76" t="s">
        <v>101</v>
      </c>
      <c r="C37" s="93" t="s">
        <v>25</v>
      </c>
      <c r="D37" s="25">
        <f>m.sheet!H23</f>
        <v>84.088335220838061</v>
      </c>
      <c r="E37" s="89">
        <v>954.05</v>
      </c>
      <c r="F37" s="86">
        <f t="shared" si="0"/>
        <v>80224.476217440548</v>
      </c>
    </row>
    <row r="38" spans="1:9" ht="72" hidden="1">
      <c r="A38" s="38" t="s">
        <v>252</v>
      </c>
      <c r="B38" s="70" t="s">
        <v>79</v>
      </c>
      <c r="C38" s="93" t="s">
        <v>26</v>
      </c>
      <c r="D38" s="25">
        <f>m.sheet!H232</f>
        <v>12.279069767441861</v>
      </c>
      <c r="E38" s="87">
        <v>3821.6</v>
      </c>
      <c r="F38" s="86">
        <f t="shared" si="0"/>
        <v>46925.693023255815</v>
      </c>
    </row>
    <row r="39" spans="1:9" ht="100.8" hidden="1">
      <c r="A39" s="38" t="s">
        <v>253</v>
      </c>
      <c r="B39" s="70" t="s">
        <v>83</v>
      </c>
      <c r="C39" s="93" t="s">
        <v>26</v>
      </c>
      <c r="D39" s="25">
        <f>m.sheet!H241</f>
        <v>15.860465116279071</v>
      </c>
      <c r="E39" s="87">
        <v>5496.2</v>
      </c>
      <c r="F39" s="86">
        <f t="shared" si="0"/>
        <v>87172.288372093026</v>
      </c>
    </row>
    <row r="40" spans="1:9" ht="144" hidden="1">
      <c r="A40" s="38" t="s">
        <v>254</v>
      </c>
      <c r="B40" s="70" t="s">
        <v>80</v>
      </c>
      <c r="C40" s="93" t="s">
        <v>26</v>
      </c>
      <c r="D40" s="25">
        <f>m.sheet!H257</f>
        <v>11.972093023255814</v>
      </c>
      <c r="E40" s="87">
        <v>12613.65</v>
      </c>
      <c r="F40" s="86">
        <f t="shared" si="0"/>
        <v>151011.7911627907</v>
      </c>
    </row>
    <row r="41" spans="1:9" ht="72" hidden="1">
      <c r="A41" s="38" t="s">
        <v>136</v>
      </c>
      <c r="B41" s="70" t="s">
        <v>81</v>
      </c>
      <c r="C41" s="93" t="s">
        <v>26</v>
      </c>
      <c r="D41" s="25">
        <f>m.sheet!H249</f>
        <v>11.972093023255814</v>
      </c>
      <c r="E41" s="87">
        <v>14870.3</v>
      </c>
      <c r="F41" s="86">
        <f t="shared" si="0"/>
        <v>178028.61488372093</v>
      </c>
    </row>
    <row r="42" spans="1:9" ht="115.2" hidden="1">
      <c r="A42" s="38" t="s">
        <v>137</v>
      </c>
      <c r="B42" s="70" t="str">
        <f>'civil works (2)'!B46</f>
        <v>Providing and fixing 1-1/2" thick G.I sheet forged door comprising of G.I pressed double skin pannelled sheet of 22 SWG in specified width of rails, Styles and panels pressed on both sides of fillet (Honey Comb paper), dully fixed in chowkat with Archtrative on one side, with heavy duty 4 No. steel hinges i/c M.S Tower bolt 9" long, M.S Sliding bolt 12" long, Rowel bolt for Hold Fasts, duly powder coated paint and punching of required holes as approved and directed by the Engineer Incharge</v>
      </c>
      <c r="C42" s="93" t="s">
        <v>26</v>
      </c>
      <c r="D42" s="25">
        <f>m.sheet!H264</f>
        <v>3.8883720930232561</v>
      </c>
      <c r="E42" s="87">
        <f>'civil works (2)'!E46</f>
        <v>23622.75</v>
      </c>
      <c r="F42" s="86">
        <f t="shared" si="0"/>
        <v>91854.04186046512</v>
      </c>
    </row>
    <row r="43" spans="1:9" ht="115.2" hidden="1">
      <c r="A43" s="38" t="s">
        <v>138</v>
      </c>
      <c r="B43" s="70" t="s">
        <v>82</v>
      </c>
      <c r="C43" s="93" t="s">
        <v>26</v>
      </c>
      <c r="D43" s="25">
        <f>m.sheet!H271</f>
        <v>2.762790697674419</v>
      </c>
      <c r="E43" s="87">
        <v>26114.55</v>
      </c>
      <c r="F43" s="86">
        <f t="shared" si="0"/>
        <v>72149.035813953495</v>
      </c>
    </row>
    <row r="44" spans="1:9" ht="30" hidden="1" customHeight="1">
      <c r="A44" s="38" t="s">
        <v>139</v>
      </c>
      <c r="B44" s="75" t="s">
        <v>100</v>
      </c>
      <c r="C44" s="93" t="s">
        <v>26</v>
      </c>
      <c r="D44" s="25">
        <f>m.sheet!H292</f>
        <v>6.5488372093023264</v>
      </c>
      <c r="E44" s="87">
        <v>4776.8999999999996</v>
      </c>
      <c r="F44" s="86">
        <f t="shared" si="0"/>
        <v>31283.140465116281</v>
      </c>
    </row>
    <row r="45" spans="1:9" hidden="1">
      <c r="A45" s="38"/>
      <c r="B45" s="109" t="s">
        <v>222</v>
      </c>
      <c r="C45" s="109"/>
      <c r="D45" s="109"/>
      <c r="E45" s="109"/>
      <c r="F45" s="54">
        <f>SUM(F5:F44)</f>
        <v>7262662.8149878792</v>
      </c>
    </row>
    <row r="46" spans="1:9" hidden="1">
      <c r="A46" s="38"/>
      <c r="B46" s="77" t="s">
        <v>218</v>
      </c>
    </row>
    <row r="47" spans="1:9" ht="43.2" hidden="1">
      <c r="A47" s="38" t="s">
        <v>255</v>
      </c>
      <c r="B47" s="76" t="s">
        <v>145</v>
      </c>
      <c r="C47" s="93" t="s">
        <v>50</v>
      </c>
      <c r="D47" s="93">
        <v>8</v>
      </c>
      <c r="E47" s="87">
        <v>1890.35</v>
      </c>
      <c r="F47" s="87">
        <f>E47*D47</f>
        <v>15122.8</v>
      </c>
    </row>
    <row r="48" spans="1:9" ht="57.6" hidden="1">
      <c r="A48" s="38" t="s">
        <v>256</v>
      </c>
      <c r="B48" s="76" t="s">
        <v>147</v>
      </c>
      <c r="C48" s="93" t="s">
        <v>50</v>
      </c>
      <c r="D48" s="93">
        <v>4</v>
      </c>
      <c r="E48" s="87">
        <v>9218.15</v>
      </c>
      <c r="F48" s="87">
        <f t="shared" ref="F48:F71" si="1">E48*D48</f>
        <v>36872.6</v>
      </c>
    </row>
    <row r="49" spans="1:6" ht="28.8" hidden="1">
      <c r="A49" s="38" t="s">
        <v>257</v>
      </c>
      <c r="B49" s="76" t="s">
        <v>148</v>
      </c>
      <c r="C49" s="93" t="s">
        <v>50</v>
      </c>
      <c r="D49" s="93">
        <v>4</v>
      </c>
      <c r="E49" s="87">
        <v>88.95</v>
      </c>
      <c r="F49" s="87">
        <f t="shared" si="1"/>
        <v>355.8</v>
      </c>
    </row>
    <row r="50" spans="1:6" ht="115.2" hidden="1">
      <c r="A50" s="38" t="s">
        <v>258</v>
      </c>
      <c r="B50" s="76" t="s">
        <v>149</v>
      </c>
      <c r="C50" s="93" t="s">
        <v>150</v>
      </c>
      <c r="D50" s="93"/>
      <c r="E50" s="87">
        <v>23326.5</v>
      </c>
      <c r="F50" s="87">
        <f t="shared" si="1"/>
        <v>0</v>
      </c>
    </row>
    <row r="51" spans="1:6" ht="86.4" hidden="1">
      <c r="A51" s="38" t="s">
        <v>259</v>
      </c>
      <c r="B51" s="76" t="s">
        <v>151</v>
      </c>
      <c r="C51" s="93"/>
      <c r="D51" s="93"/>
      <c r="E51" s="87"/>
      <c r="F51" s="87">
        <f t="shared" si="1"/>
        <v>0</v>
      </c>
    </row>
    <row r="52" spans="1:6" hidden="1">
      <c r="A52" s="38" t="s">
        <v>260</v>
      </c>
      <c r="B52" s="78" t="s">
        <v>152</v>
      </c>
      <c r="C52" s="93" t="s">
        <v>50</v>
      </c>
      <c r="D52" s="93">
        <v>3</v>
      </c>
      <c r="E52" s="87">
        <v>1546.35</v>
      </c>
      <c r="F52" s="87">
        <f t="shared" si="1"/>
        <v>4639.0499999999993</v>
      </c>
    </row>
    <row r="53" spans="1:6" hidden="1">
      <c r="A53" s="38" t="s">
        <v>261</v>
      </c>
      <c r="B53" s="78" t="s">
        <v>153</v>
      </c>
      <c r="C53" s="93" t="s">
        <v>50</v>
      </c>
      <c r="D53" s="93">
        <v>1</v>
      </c>
      <c r="E53" s="87">
        <v>1403.5</v>
      </c>
      <c r="F53" s="87">
        <f t="shared" si="1"/>
        <v>1403.5</v>
      </c>
    </row>
    <row r="54" spans="1:6" ht="86.4" hidden="1">
      <c r="A54" s="38" t="s">
        <v>262</v>
      </c>
      <c r="B54" s="76" t="s">
        <v>154</v>
      </c>
      <c r="C54" s="93"/>
      <c r="D54" s="93"/>
      <c r="E54" s="87"/>
      <c r="F54" s="87">
        <f t="shared" si="1"/>
        <v>0</v>
      </c>
    </row>
    <row r="55" spans="1:6" hidden="1">
      <c r="A55" s="38" t="s">
        <v>263</v>
      </c>
      <c r="B55" s="78" t="s">
        <v>155</v>
      </c>
      <c r="C55" s="93" t="s">
        <v>50</v>
      </c>
      <c r="D55" s="93">
        <v>1</v>
      </c>
      <c r="E55" s="87">
        <v>12213.35</v>
      </c>
      <c r="F55" s="87">
        <f t="shared" si="1"/>
        <v>12213.35</v>
      </c>
    </row>
    <row r="56" spans="1:6" hidden="1">
      <c r="A56" s="38" t="s">
        <v>264</v>
      </c>
      <c r="B56" s="78" t="s">
        <v>156</v>
      </c>
      <c r="C56" s="93" t="s">
        <v>50</v>
      </c>
      <c r="D56" s="93">
        <v>1</v>
      </c>
      <c r="E56" s="87">
        <v>11313.35</v>
      </c>
      <c r="F56" s="87">
        <f t="shared" si="1"/>
        <v>11313.35</v>
      </c>
    </row>
    <row r="57" spans="1:6" ht="158.4" hidden="1">
      <c r="A57" s="38" t="s">
        <v>265</v>
      </c>
      <c r="B57" s="76" t="s">
        <v>157</v>
      </c>
      <c r="C57" s="93" t="s">
        <v>150</v>
      </c>
      <c r="D57" s="93">
        <v>1</v>
      </c>
      <c r="E57" s="87">
        <v>4270.6499999999996</v>
      </c>
      <c r="F57" s="87">
        <f t="shared" si="1"/>
        <v>4270.6499999999996</v>
      </c>
    </row>
    <row r="58" spans="1:6" ht="57.6" hidden="1">
      <c r="A58" s="38" t="s">
        <v>266</v>
      </c>
      <c r="B58" s="76" t="s">
        <v>158</v>
      </c>
      <c r="C58" s="93"/>
      <c r="D58" s="93"/>
      <c r="E58" s="87"/>
      <c r="F58" s="87">
        <f t="shared" si="1"/>
        <v>0</v>
      </c>
    </row>
    <row r="59" spans="1:6" hidden="1">
      <c r="A59" s="38" t="s">
        <v>267</v>
      </c>
      <c r="B59" s="78" t="s">
        <v>159</v>
      </c>
      <c r="C59" s="93" t="s">
        <v>160</v>
      </c>
      <c r="D59" s="93">
        <v>50</v>
      </c>
      <c r="E59" s="87">
        <v>324.35000000000002</v>
      </c>
      <c r="F59" s="87">
        <f t="shared" si="1"/>
        <v>16217.500000000002</v>
      </c>
    </row>
    <row r="60" spans="1:6" ht="72" hidden="1">
      <c r="A60" s="38" t="s">
        <v>268</v>
      </c>
      <c r="B60" s="76" t="s">
        <v>161</v>
      </c>
      <c r="C60" s="93" t="s">
        <v>162</v>
      </c>
      <c r="D60" s="93">
        <v>1</v>
      </c>
      <c r="E60" s="87">
        <v>12377.45</v>
      </c>
      <c r="F60" s="87">
        <f t="shared" si="1"/>
        <v>12377.45</v>
      </c>
    </row>
    <row r="61" spans="1:6" ht="57.6" hidden="1">
      <c r="A61" s="38" t="s">
        <v>269</v>
      </c>
      <c r="B61" s="76" t="s">
        <v>163</v>
      </c>
      <c r="C61" s="93"/>
      <c r="D61" s="93"/>
      <c r="E61" s="87"/>
      <c r="F61" s="87">
        <f t="shared" si="1"/>
        <v>0</v>
      </c>
    </row>
    <row r="62" spans="1:6" hidden="1">
      <c r="A62" s="38" t="s">
        <v>270</v>
      </c>
      <c r="B62" s="78" t="s">
        <v>164</v>
      </c>
      <c r="C62" s="93" t="s">
        <v>50</v>
      </c>
      <c r="D62" s="93">
        <v>1</v>
      </c>
      <c r="E62" s="87">
        <v>1039.2</v>
      </c>
      <c r="F62" s="87">
        <f t="shared" si="1"/>
        <v>1039.2</v>
      </c>
    </row>
    <row r="63" spans="1:6" hidden="1">
      <c r="A63" s="38" t="s">
        <v>271</v>
      </c>
      <c r="B63" s="78" t="s">
        <v>165</v>
      </c>
      <c r="C63" s="93" t="s">
        <v>50</v>
      </c>
      <c r="D63" s="93">
        <v>2</v>
      </c>
      <c r="E63" s="87">
        <v>818.4</v>
      </c>
      <c r="F63" s="87">
        <f t="shared" si="1"/>
        <v>1636.8</v>
      </c>
    </row>
    <row r="64" spans="1:6" hidden="1">
      <c r="A64" s="38" t="s">
        <v>272</v>
      </c>
      <c r="B64" s="78" t="s">
        <v>166</v>
      </c>
      <c r="C64" s="93" t="s">
        <v>50</v>
      </c>
      <c r="D64" s="93">
        <v>6</v>
      </c>
      <c r="E64" s="87">
        <v>591.6</v>
      </c>
      <c r="F64" s="87">
        <f t="shared" si="1"/>
        <v>3549.6000000000004</v>
      </c>
    </row>
    <row r="65" spans="1:9" hidden="1">
      <c r="A65" s="38" t="s">
        <v>273</v>
      </c>
      <c r="B65" s="78" t="s">
        <v>167</v>
      </c>
      <c r="C65" s="93" t="s">
        <v>50</v>
      </c>
      <c r="D65" s="93">
        <v>14</v>
      </c>
      <c r="E65" s="87">
        <v>532.79999999999995</v>
      </c>
      <c r="F65" s="87">
        <f t="shared" si="1"/>
        <v>7459.1999999999989</v>
      </c>
    </row>
    <row r="66" spans="1:9" ht="43.2" hidden="1">
      <c r="A66" s="38" t="s">
        <v>274</v>
      </c>
      <c r="B66" s="76" t="s">
        <v>168</v>
      </c>
      <c r="C66" s="93"/>
      <c r="D66" s="93"/>
      <c r="E66" s="87"/>
      <c r="F66" s="87">
        <f t="shared" si="1"/>
        <v>0</v>
      </c>
    </row>
    <row r="67" spans="1:9" hidden="1">
      <c r="A67" s="38" t="s">
        <v>275</v>
      </c>
      <c r="B67" s="76" t="s">
        <v>169</v>
      </c>
      <c r="C67" s="93" t="s">
        <v>50</v>
      </c>
      <c r="D67" s="93">
        <v>14</v>
      </c>
      <c r="E67" s="87">
        <v>582.25</v>
      </c>
      <c r="F67" s="87">
        <f t="shared" si="1"/>
        <v>8151.5</v>
      </c>
    </row>
    <row r="68" spans="1:9" ht="57.6" hidden="1">
      <c r="A68" s="38" t="s">
        <v>276</v>
      </c>
      <c r="B68" s="76" t="s">
        <v>170</v>
      </c>
      <c r="C68" s="93"/>
      <c r="D68" s="93"/>
      <c r="E68" s="87"/>
      <c r="F68" s="87">
        <f t="shared" si="1"/>
        <v>0</v>
      </c>
    </row>
    <row r="69" spans="1:9" hidden="1">
      <c r="A69" s="38" t="s">
        <v>277</v>
      </c>
      <c r="B69" s="78" t="s">
        <v>171</v>
      </c>
      <c r="C69" s="93"/>
      <c r="D69" s="93"/>
      <c r="E69" s="87"/>
      <c r="F69" s="87">
        <f t="shared" si="1"/>
        <v>0</v>
      </c>
    </row>
    <row r="70" spans="1:9" hidden="1">
      <c r="A70" s="38" t="s">
        <v>278</v>
      </c>
      <c r="B70" s="78" t="s">
        <v>172</v>
      </c>
      <c r="C70" s="93" t="s">
        <v>174</v>
      </c>
      <c r="D70" s="93">
        <v>50</v>
      </c>
      <c r="E70" s="87">
        <v>104.9</v>
      </c>
      <c r="F70" s="87">
        <f t="shared" si="1"/>
        <v>5245</v>
      </c>
    </row>
    <row r="71" spans="1:9" hidden="1">
      <c r="A71" s="38" t="s">
        <v>279</v>
      </c>
      <c r="B71" s="78" t="s">
        <v>173</v>
      </c>
      <c r="C71" s="93" t="s">
        <v>174</v>
      </c>
      <c r="D71" s="93">
        <v>50</v>
      </c>
      <c r="E71" s="87">
        <v>117.45</v>
      </c>
      <c r="F71" s="87">
        <f t="shared" si="1"/>
        <v>5872.5</v>
      </c>
    </row>
    <row r="72" spans="1:9" hidden="1">
      <c r="A72" s="38"/>
      <c r="B72" s="79" t="s">
        <v>223</v>
      </c>
      <c r="C72" s="22"/>
      <c r="D72" s="22"/>
      <c r="E72" s="54"/>
      <c r="F72" s="54">
        <f>SUM(F47:F71)</f>
        <v>147739.85</v>
      </c>
      <c r="H72">
        <f>F72+F145</f>
        <v>170642.45</v>
      </c>
    </row>
    <row r="73" spans="1:9" hidden="1">
      <c r="A73" s="38"/>
      <c r="B73" s="79" t="s">
        <v>219</v>
      </c>
    </row>
    <row r="74" spans="1:9" ht="43.2" hidden="1">
      <c r="A74" s="38" t="s">
        <v>280</v>
      </c>
      <c r="B74" s="70" t="s">
        <v>88</v>
      </c>
      <c r="C74" s="27"/>
      <c r="D74" s="27"/>
      <c r="E74" s="88"/>
      <c r="F74" s="86"/>
    </row>
    <row r="75" spans="1:9" hidden="1">
      <c r="A75" s="38" t="s">
        <v>281</v>
      </c>
      <c r="B75" s="70" t="s">
        <v>87</v>
      </c>
      <c r="C75" s="93" t="s">
        <v>25</v>
      </c>
      <c r="D75" s="25">
        <v>53</v>
      </c>
      <c r="E75" s="87">
        <v>10965.15</v>
      </c>
      <c r="F75" s="86">
        <f>E75*D75</f>
        <v>581152.94999999995</v>
      </c>
    </row>
    <row r="76" spans="1:9" hidden="1">
      <c r="A76" s="38" t="s">
        <v>282</v>
      </c>
      <c r="B76" s="72" t="s">
        <v>89</v>
      </c>
      <c r="C76" s="93" t="s">
        <v>25</v>
      </c>
      <c r="D76" s="25">
        <v>53</v>
      </c>
      <c r="E76" s="87">
        <v>14494.9</v>
      </c>
      <c r="F76" s="86">
        <f t="shared" ref="F76:F107" si="2">E76*D76</f>
        <v>768229.7</v>
      </c>
    </row>
    <row r="77" spans="1:9" hidden="1">
      <c r="A77" s="38" t="s">
        <v>283</v>
      </c>
      <c r="B77" s="80" t="s">
        <v>227</v>
      </c>
      <c r="C77" s="93"/>
      <c r="D77" s="25"/>
      <c r="E77" s="87"/>
      <c r="F77" s="86">
        <f t="shared" si="2"/>
        <v>0</v>
      </c>
    </row>
    <row r="78" spans="1:9" ht="43.2" hidden="1">
      <c r="A78" s="38" t="s">
        <v>284</v>
      </c>
      <c r="B78" s="70" t="s">
        <v>88</v>
      </c>
      <c r="C78" s="27"/>
      <c r="D78" s="27"/>
      <c r="E78" s="88"/>
      <c r="F78" s="86">
        <f t="shared" si="2"/>
        <v>0</v>
      </c>
      <c r="I78">
        <v>7000</v>
      </c>
    </row>
    <row r="79" spans="1:9" hidden="1">
      <c r="A79" s="38" t="s">
        <v>285</v>
      </c>
      <c r="B79" s="70" t="s">
        <v>87</v>
      </c>
      <c r="C79" s="93" t="s">
        <v>25</v>
      </c>
      <c r="D79" s="25">
        <v>0.86330690826727063</v>
      </c>
      <c r="E79" s="87">
        <v>10965.15</v>
      </c>
      <c r="F79" s="86">
        <f t="shared" si="2"/>
        <v>9466.289745186863</v>
      </c>
      <c r="I79">
        <f>I78*0.25</f>
        <v>1750</v>
      </c>
    </row>
    <row r="80" spans="1:9" hidden="1">
      <c r="A80" s="38" t="s">
        <v>286</v>
      </c>
      <c r="B80" s="72" t="s">
        <v>90</v>
      </c>
      <c r="C80" s="93" t="s">
        <v>25</v>
      </c>
      <c r="D80" s="25">
        <v>0.74745186862967172</v>
      </c>
      <c r="E80" s="87">
        <v>12452.85</v>
      </c>
      <c r="F80" s="86">
        <f t="shared" si="2"/>
        <v>9307.9060022650083</v>
      </c>
      <c r="I80">
        <f>I79/35.32</f>
        <v>49.546998867497166</v>
      </c>
    </row>
    <row r="81" spans="1:6" hidden="1">
      <c r="A81" s="38" t="s">
        <v>287</v>
      </c>
      <c r="B81" s="72" t="s">
        <v>89</v>
      </c>
      <c r="C81" s="93" t="s">
        <v>25</v>
      </c>
      <c r="D81" s="25">
        <v>1.4014722536806343</v>
      </c>
      <c r="E81" s="87">
        <v>14494.9</v>
      </c>
      <c r="F81" s="86">
        <f t="shared" si="2"/>
        <v>20314.200169875425</v>
      </c>
    </row>
    <row r="82" spans="1:6" hidden="1">
      <c r="A82" s="38" t="s">
        <v>288</v>
      </c>
      <c r="B82" s="72" t="s">
        <v>92</v>
      </c>
      <c r="C82" s="93" t="s">
        <v>25</v>
      </c>
      <c r="D82" s="25">
        <v>1.9620611551528881</v>
      </c>
      <c r="E82" s="87">
        <v>4478.8</v>
      </c>
      <c r="F82" s="86">
        <f t="shared" si="2"/>
        <v>8787.6795016987562</v>
      </c>
    </row>
    <row r="83" spans="1:6" ht="115.2" hidden="1">
      <c r="A83" s="38" t="s">
        <v>289</v>
      </c>
      <c r="B83" s="70" t="s">
        <v>39</v>
      </c>
      <c r="C83" s="27"/>
      <c r="D83" s="27"/>
      <c r="E83" s="88"/>
      <c r="F83" s="86">
        <f t="shared" si="2"/>
        <v>0</v>
      </c>
    </row>
    <row r="84" spans="1:6" ht="86.4" hidden="1">
      <c r="A84" s="38" t="s">
        <v>290</v>
      </c>
      <c r="B84" s="70" t="s">
        <v>37</v>
      </c>
      <c r="C84" s="93" t="s">
        <v>25</v>
      </c>
      <c r="D84" s="25">
        <v>1.5416194790486977</v>
      </c>
      <c r="E84" s="87">
        <v>17857.8</v>
      </c>
      <c r="F84" s="86">
        <f t="shared" si="2"/>
        <v>27529.932332955832</v>
      </c>
    </row>
    <row r="85" spans="1:6" ht="57.6" hidden="1">
      <c r="A85" s="38" t="s">
        <v>291</v>
      </c>
      <c r="B85" s="70" t="s">
        <v>38</v>
      </c>
      <c r="C85" s="93" t="s">
        <v>25</v>
      </c>
      <c r="D85" s="25">
        <v>1.5727633069082674</v>
      </c>
      <c r="E85" s="87">
        <v>22659.55</v>
      </c>
      <c r="F85" s="86">
        <f t="shared" si="2"/>
        <v>35638.10879105323</v>
      </c>
    </row>
    <row r="86" spans="1:6" ht="72" hidden="1">
      <c r="A86" s="38" t="s">
        <v>292</v>
      </c>
      <c r="B86" s="70" t="s">
        <v>44</v>
      </c>
      <c r="C86" s="27"/>
      <c r="D86" s="27"/>
      <c r="E86" s="88"/>
      <c r="F86" s="86">
        <f t="shared" si="2"/>
        <v>0</v>
      </c>
    </row>
    <row r="87" spans="1:6" hidden="1">
      <c r="A87" s="38" t="s">
        <v>293</v>
      </c>
      <c r="B87" s="72" t="s">
        <v>45</v>
      </c>
      <c r="C87" s="93" t="s">
        <v>51</v>
      </c>
      <c r="D87" s="25">
        <v>12</v>
      </c>
      <c r="E87" s="87">
        <v>34702.15</v>
      </c>
      <c r="F87" s="86">
        <f t="shared" si="2"/>
        <v>416425.80000000005</v>
      </c>
    </row>
    <row r="88" spans="1:6" ht="28.8" hidden="1">
      <c r="A88" s="38" t="s">
        <v>294</v>
      </c>
      <c r="B88" s="70" t="s">
        <v>41</v>
      </c>
      <c r="C88" s="93" t="s">
        <v>25</v>
      </c>
      <c r="D88" s="25">
        <v>2.7328708946772369</v>
      </c>
      <c r="E88" s="89">
        <v>12051.65</v>
      </c>
      <c r="F88" s="86">
        <f t="shared" si="2"/>
        <v>32935.60351783692</v>
      </c>
    </row>
    <row r="89" spans="1:6" ht="30" hidden="1" customHeight="1">
      <c r="A89" s="38" t="s">
        <v>295</v>
      </c>
      <c r="B89" s="73" t="str">
        <f>B20</f>
        <v>Pacca brick work in ground floor cement, sand mortar:- Ratio 1:4</v>
      </c>
      <c r="C89" s="30" t="s">
        <v>25</v>
      </c>
      <c r="D89" s="31">
        <v>3.5854331823329559</v>
      </c>
      <c r="E89" s="90">
        <v>13038.15</v>
      </c>
      <c r="F89" s="86">
        <f t="shared" si="2"/>
        <v>46747.415646234425</v>
      </c>
    </row>
    <row r="90" spans="1:6" ht="30" hidden="1" customHeight="1">
      <c r="A90" s="38" t="s">
        <v>296</v>
      </c>
      <c r="B90" s="74" t="s">
        <v>27</v>
      </c>
      <c r="C90" s="92" t="s">
        <v>26</v>
      </c>
      <c r="D90" s="24">
        <v>20.465116279069772</v>
      </c>
      <c r="E90" s="87">
        <v>422.75</v>
      </c>
      <c r="F90" s="86">
        <f t="shared" si="2"/>
        <v>8651.6279069767461</v>
      </c>
    </row>
    <row r="91" spans="1:6" ht="30" hidden="1" customHeight="1">
      <c r="A91" s="38" t="s">
        <v>297</v>
      </c>
      <c r="B91" s="70" t="s">
        <v>28</v>
      </c>
      <c r="C91" s="93" t="s">
        <v>26</v>
      </c>
      <c r="D91" s="25">
        <v>20.465116279069772</v>
      </c>
      <c r="E91" s="89">
        <v>565.25</v>
      </c>
      <c r="F91" s="86">
        <f t="shared" si="2"/>
        <v>11567.906976744189</v>
      </c>
    </row>
    <row r="92" spans="1:6" ht="30" hidden="1" customHeight="1">
      <c r="A92" s="38" t="s">
        <v>298</v>
      </c>
      <c r="B92" s="70" t="s">
        <v>29</v>
      </c>
      <c r="C92" s="91" t="s">
        <v>26</v>
      </c>
      <c r="D92" s="36">
        <v>2.5581395348837215</v>
      </c>
      <c r="E92" s="90">
        <v>472.4</v>
      </c>
      <c r="F92" s="86">
        <f t="shared" si="2"/>
        <v>1208.4651162790699</v>
      </c>
    </row>
    <row r="93" spans="1:6" ht="43.2" hidden="1">
      <c r="A93" s="38" t="s">
        <v>299</v>
      </c>
      <c r="B93" s="69" t="s">
        <v>52</v>
      </c>
      <c r="C93" s="93" t="s">
        <v>26</v>
      </c>
      <c r="D93" s="25">
        <v>43.488372093023266</v>
      </c>
      <c r="E93" s="87">
        <v>51.2</v>
      </c>
      <c r="F93" s="86">
        <f t="shared" si="2"/>
        <v>2226.6046511627915</v>
      </c>
    </row>
    <row r="94" spans="1:6" hidden="1">
      <c r="A94" s="38" t="s">
        <v>300</v>
      </c>
      <c r="B94" s="72" t="s">
        <v>53</v>
      </c>
      <c r="C94" s="93" t="s">
        <v>26</v>
      </c>
      <c r="D94" s="25">
        <v>43.488372093023266</v>
      </c>
      <c r="E94" s="87">
        <v>179.25</v>
      </c>
      <c r="F94" s="86">
        <f t="shared" si="2"/>
        <v>7795.2906976744207</v>
      </c>
    </row>
    <row r="95" spans="1:6" ht="43.2" hidden="1">
      <c r="A95" s="38" t="s">
        <v>301</v>
      </c>
      <c r="B95" s="74" t="s">
        <v>30</v>
      </c>
      <c r="C95" s="92" t="s">
        <v>26</v>
      </c>
      <c r="D95" s="24">
        <v>3.0697674418604652</v>
      </c>
      <c r="E95" s="86">
        <v>864.85</v>
      </c>
      <c r="F95" s="86">
        <f t="shared" si="2"/>
        <v>2654.8883720930235</v>
      </c>
    </row>
    <row r="96" spans="1:6" ht="57.6" hidden="1">
      <c r="A96" s="38" t="s">
        <v>302</v>
      </c>
      <c r="B96" s="70" t="s">
        <v>31</v>
      </c>
      <c r="C96" s="93" t="s">
        <v>26</v>
      </c>
      <c r="D96" s="25">
        <v>20.465116279069772</v>
      </c>
      <c r="E96" s="87">
        <v>909.95</v>
      </c>
      <c r="F96" s="86">
        <f t="shared" si="2"/>
        <v>18622.232558139538</v>
      </c>
    </row>
    <row r="97" spans="1:6" ht="86.4" hidden="1">
      <c r="A97" s="38" t="s">
        <v>303</v>
      </c>
      <c r="B97" s="69" t="s">
        <v>48</v>
      </c>
      <c r="C97" s="93" t="s">
        <v>26</v>
      </c>
      <c r="D97" s="25">
        <v>2.5581395348837215</v>
      </c>
      <c r="E97" s="87">
        <v>2063.65</v>
      </c>
      <c r="F97" s="86">
        <f t="shared" si="2"/>
        <v>5279.1046511627919</v>
      </c>
    </row>
    <row r="98" spans="1:6" ht="30" hidden="1" customHeight="1">
      <c r="A98" s="38" t="s">
        <v>304</v>
      </c>
      <c r="B98" s="72" t="s">
        <v>49</v>
      </c>
      <c r="C98" s="93" t="s">
        <v>50</v>
      </c>
      <c r="D98" s="93">
        <v>1</v>
      </c>
      <c r="E98" s="87">
        <v>997.2</v>
      </c>
      <c r="F98" s="86">
        <f t="shared" si="2"/>
        <v>997.2</v>
      </c>
    </row>
    <row r="99" spans="1:6" ht="86.4" hidden="1">
      <c r="A99" s="38" t="s">
        <v>305</v>
      </c>
      <c r="B99" s="70" t="s">
        <v>67</v>
      </c>
      <c r="C99" s="93" t="s">
        <v>26</v>
      </c>
      <c r="D99" s="25">
        <v>6.7534883720930239</v>
      </c>
      <c r="E99" s="89">
        <v>128.80000000000001</v>
      </c>
      <c r="F99" s="86">
        <f t="shared" si="2"/>
        <v>869.84930232558156</v>
      </c>
    </row>
    <row r="100" spans="1:6" ht="86.4" hidden="1">
      <c r="A100" s="38" t="s">
        <v>306</v>
      </c>
      <c r="B100" s="70" t="str">
        <f>'civil works (2)'!B38</f>
        <v>Providing and laying superb quality Ceramic tile floors of Masterbrand of specified size,Glossy/Matt/Texture of approved Color andShade as per approved design with adhesive bond, over 3/4" thick(1;2) cement sand plaster i/c the cost of sealer for finishing the jointsi/c cutting grinding complete in all respects and as approved anddirected by the Engineer Incharge. iii) 6"x6"</v>
      </c>
      <c r="C100" s="93" t="s">
        <v>26</v>
      </c>
      <c r="D100" s="25">
        <v>2.5581395348837215</v>
      </c>
      <c r="E100" s="87">
        <v>2725.9</v>
      </c>
      <c r="F100" s="86">
        <f t="shared" si="2"/>
        <v>6973.2325581395362</v>
      </c>
    </row>
    <row r="101" spans="1:6" ht="86.4" hidden="1">
      <c r="A101" s="38" t="s">
        <v>307</v>
      </c>
      <c r="B101" s="69" t="str">
        <f>'civil works (2)'!B39</f>
        <v>Providing and laying superb quality Ceramic tiles dado of Masterbrand of specified size,Glossy/Matt/Texture skirting/dado of approvedColor and Shade with adhesive bond over 1/2"thick (1:2) cementplaster i/c the cost of sealer for finishing the joints i/c cutting grindingcomplete in all respects as approved and directed by the EngineerIncharge. iii) 6"x6"</v>
      </c>
      <c r="C101" s="93" t="s">
        <v>26</v>
      </c>
      <c r="D101" s="25">
        <v>10.232558139534886</v>
      </c>
      <c r="E101" s="87">
        <v>3531</v>
      </c>
      <c r="F101" s="86">
        <f t="shared" si="2"/>
        <v>36131.162790697679</v>
      </c>
    </row>
    <row r="102" spans="1:6" hidden="1">
      <c r="A102" s="38" t="s">
        <v>308</v>
      </c>
      <c r="B102" s="76" t="s">
        <v>101</v>
      </c>
      <c r="C102" s="93" t="s">
        <v>25</v>
      </c>
      <c r="D102" s="25">
        <v>3.7372593431483581</v>
      </c>
      <c r="E102" s="89">
        <v>954.05</v>
      </c>
      <c r="F102" s="86">
        <f t="shared" si="2"/>
        <v>3565.5322763306908</v>
      </c>
    </row>
    <row r="103" spans="1:6" ht="72" hidden="1">
      <c r="A103" s="38" t="s">
        <v>309</v>
      </c>
      <c r="B103" s="70" t="s">
        <v>79</v>
      </c>
      <c r="C103" s="93" t="s">
        <v>26</v>
      </c>
      <c r="D103" s="25">
        <v>12.279069767441861</v>
      </c>
      <c r="E103" s="87">
        <v>3821.6</v>
      </c>
      <c r="F103" s="86">
        <f t="shared" si="2"/>
        <v>46925.693023255815</v>
      </c>
    </row>
    <row r="104" spans="1:6" ht="100.8" hidden="1">
      <c r="A104" s="38" t="s">
        <v>310</v>
      </c>
      <c r="B104" s="70" t="s">
        <v>83</v>
      </c>
      <c r="C104" s="93" t="s">
        <v>26</v>
      </c>
      <c r="D104" s="25">
        <v>15.860465116279071</v>
      </c>
      <c r="E104" s="87">
        <v>5496.2</v>
      </c>
      <c r="F104" s="86">
        <f t="shared" si="2"/>
        <v>87172.288372093026</v>
      </c>
    </row>
    <row r="105" spans="1:6" ht="144" hidden="1">
      <c r="A105" s="38" t="s">
        <v>311</v>
      </c>
      <c r="B105" s="70" t="s">
        <v>80</v>
      </c>
      <c r="C105" s="93" t="s">
        <v>26</v>
      </c>
      <c r="D105" s="25">
        <v>11.972093023255814</v>
      </c>
      <c r="E105" s="87">
        <v>12613.65</v>
      </c>
      <c r="F105" s="86">
        <f t="shared" si="2"/>
        <v>151011.7911627907</v>
      </c>
    </row>
    <row r="106" spans="1:6" ht="72" hidden="1">
      <c r="A106" s="38" t="s">
        <v>312</v>
      </c>
      <c r="B106" s="70" t="s">
        <v>81</v>
      </c>
      <c r="C106" s="93" t="s">
        <v>26</v>
      </c>
      <c r="D106" s="25">
        <v>11.972093023255814</v>
      </c>
      <c r="E106" s="87">
        <v>14870.3</v>
      </c>
      <c r="F106" s="86">
        <f t="shared" si="2"/>
        <v>178028.61488372093</v>
      </c>
    </row>
    <row r="107" spans="1:6" ht="115.2" hidden="1">
      <c r="A107" s="38" t="s">
        <v>313</v>
      </c>
      <c r="B107" s="75" t="s">
        <v>184</v>
      </c>
      <c r="C107" s="93" t="s">
        <v>26</v>
      </c>
      <c r="D107" s="25">
        <v>2.4302325581395352</v>
      </c>
      <c r="E107" s="89">
        <v>23622.75</v>
      </c>
      <c r="F107" s="86">
        <f t="shared" si="2"/>
        <v>57408.776162790702</v>
      </c>
    </row>
    <row r="108" spans="1:6" hidden="1">
      <c r="A108" s="38"/>
      <c r="B108" s="109" t="s">
        <v>224</v>
      </c>
      <c r="C108" s="109"/>
      <c r="D108" s="109"/>
      <c r="E108" s="109"/>
      <c r="F108" s="54">
        <f>SUM(F78:F107)</f>
        <v>1234243.1971694834</v>
      </c>
    </row>
    <row r="109" spans="1:6">
      <c r="A109" s="38"/>
      <c r="B109" s="79" t="s">
        <v>220</v>
      </c>
      <c r="C109" s="22"/>
      <c r="D109" s="22"/>
      <c r="E109" s="54"/>
      <c r="F109" s="54"/>
    </row>
    <row r="110" spans="1:6" ht="28.8">
      <c r="A110" s="38" t="s">
        <v>314</v>
      </c>
      <c r="B110" s="76" t="s">
        <v>186</v>
      </c>
      <c r="C110" s="93" t="s">
        <v>50</v>
      </c>
      <c r="D110" s="93">
        <v>1</v>
      </c>
      <c r="E110" s="87"/>
      <c r="F110" s="87"/>
    </row>
    <row r="111" spans="1:6" ht="43.2">
      <c r="A111" s="38" t="s">
        <v>315</v>
      </c>
      <c r="B111" s="76" t="s">
        <v>188</v>
      </c>
      <c r="C111" s="93" t="s">
        <v>50</v>
      </c>
      <c r="D111" s="93">
        <v>1</v>
      </c>
      <c r="E111" s="87"/>
      <c r="F111" s="87"/>
    </row>
    <row r="112" spans="1:6" ht="72">
      <c r="A112" s="38" t="s">
        <v>316</v>
      </c>
      <c r="B112" s="76" t="s">
        <v>189</v>
      </c>
      <c r="C112" s="93"/>
      <c r="D112" s="93"/>
      <c r="E112" s="87"/>
      <c r="F112" s="87"/>
    </row>
    <row r="113" spans="1:6">
      <c r="A113" s="38" t="s">
        <v>317</v>
      </c>
      <c r="B113" s="78" t="s">
        <v>190</v>
      </c>
      <c r="C113" s="93" t="s">
        <v>50</v>
      </c>
      <c r="D113" s="93">
        <v>1</v>
      </c>
      <c r="E113" s="87"/>
      <c r="F113" s="87"/>
    </row>
    <row r="114" spans="1:6">
      <c r="A114" s="38" t="s">
        <v>318</v>
      </c>
      <c r="B114" s="78" t="s">
        <v>191</v>
      </c>
      <c r="C114" s="93" t="s">
        <v>50</v>
      </c>
      <c r="D114" s="93">
        <v>1</v>
      </c>
      <c r="E114" s="87"/>
      <c r="F114" s="87"/>
    </row>
    <row r="115" spans="1:6">
      <c r="A115" s="38" t="s">
        <v>319</v>
      </c>
      <c r="B115" s="78" t="s">
        <v>192</v>
      </c>
      <c r="C115" s="93" t="s">
        <v>50</v>
      </c>
      <c r="D115" s="93">
        <v>1</v>
      </c>
      <c r="E115" s="87"/>
      <c r="F115" s="87"/>
    </row>
    <row r="116" spans="1:6">
      <c r="A116" s="38" t="s">
        <v>320</v>
      </c>
      <c r="B116" s="78" t="s">
        <v>193</v>
      </c>
      <c r="C116" s="93" t="s">
        <v>160</v>
      </c>
      <c r="D116" s="93">
        <v>1</v>
      </c>
      <c r="E116" s="87"/>
      <c r="F116" s="87"/>
    </row>
    <row r="117" spans="1:6" ht="86.4">
      <c r="A117" s="38" t="s">
        <v>321</v>
      </c>
      <c r="B117" s="76" t="s">
        <v>194</v>
      </c>
      <c r="C117" s="93" t="s">
        <v>195</v>
      </c>
      <c r="D117" s="93">
        <v>15</v>
      </c>
      <c r="E117" s="87"/>
      <c r="F117" s="87"/>
    </row>
    <row r="118" spans="1:6" ht="57.6">
      <c r="A118" s="38" t="s">
        <v>322</v>
      </c>
      <c r="B118" s="76" t="s">
        <v>196</v>
      </c>
      <c r="C118" s="93" t="s">
        <v>50</v>
      </c>
      <c r="D118" s="93">
        <v>1</v>
      </c>
      <c r="E118" s="87"/>
      <c r="F118" s="87"/>
    </row>
    <row r="119" spans="1:6" ht="28.8">
      <c r="A119" s="38" t="s">
        <v>323</v>
      </c>
      <c r="B119" s="76" t="s">
        <v>197</v>
      </c>
      <c r="C119" s="93" t="s">
        <v>50</v>
      </c>
      <c r="D119" s="93">
        <v>1</v>
      </c>
      <c r="E119" s="87"/>
      <c r="F119" s="87"/>
    </row>
    <row r="120" spans="1:6" ht="57.6">
      <c r="A120" s="38" t="s">
        <v>324</v>
      </c>
      <c r="B120" s="76" t="s">
        <v>198</v>
      </c>
      <c r="C120" s="93" t="s">
        <v>199</v>
      </c>
      <c r="D120" s="93">
        <v>1</v>
      </c>
      <c r="E120" s="87"/>
      <c r="F120" s="87"/>
    </row>
    <row r="121" spans="1:6" ht="43.2">
      <c r="A121" s="38" t="s">
        <v>325</v>
      </c>
      <c r="B121" s="76" t="s">
        <v>200</v>
      </c>
      <c r="C121" s="93"/>
      <c r="D121" s="93">
        <v>1</v>
      </c>
      <c r="E121" s="87"/>
      <c r="F121" s="87"/>
    </row>
    <row r="122" spans="1:6">
      <c r="A122" s="38" t="s">
        <v>326</v>
      </c>
      <c r="B122" s="78" t="s">
        <v>201</v>
      </c>
      <c r="C122" s="93" t="s">
        <v>204</v>
      </c>
      <c r="D122" s="93">
        <v>5</v>
      </c>
      <c r="E122" s="87"/>
      <c r="F122" s="87"/>
    </row>
    <row r="123" spans="1:6">
      <c r="A123" s="38" t="s">
        <v>327</v>
      </c>
      <c r="B123" s="78" t="s">
        <v>202</v>
      </c>
      <c r="C123" s="93" t="s">
        <v>204</v>
      </c>
      <c r="D123" s="93">
        <v>5</v>
      </c>
      <c r="E123" s="87"/>
      <c r="F123" s="87"/>
    </row>
    <row r="124" spans="1:6">
      <c r="A124" s="38" t="s">
        <v>328</v>
      </c>
      <c r="B124" s="76" t="s">
        <v>203</v>
      </c>
      <c r="C124" s="93" t="s">
        <v>204</v>
      </c>
      <c r="D124" s="93">
        <v>10</v>
      </c>
      <c r="E124" s="87"/>
      <c r="F124" s="87"/>
    </row>
    <row r="125" spans="1:6" ht="72">
      <c r="A125" s="38" t="s">
        <v>329</v>
      </c>
      <c r="B125" s="76" t="s">
        <v>205</v>
      </c>
      <c r="C125" s="93"/>
      <c r="D125" s="93"/>
      <c r="E125" s="87"/>
      <c r="F125" s="87"/>
    </row>
    <row r="126" spans="1:6">
      <c r="A126" s="38" t="s">
        <v>330</v>
      </c>
      <c r="B126" s="78" t="s">
        <v>206</v>
      </c>
      <c r="C126" s="93"/>
      <c r="D126" s="93"/>
      <c r="E126" s="87"/>
      <c r="F126" s="87"/>
    </row>
    <row r="127" spans="1:6">
      <c r="A127" s="38" t="s">
        <v>331</v>
      </c>
      <c r="B127" s="78" t="s">
        <v>207</v>
      </c>
      <c r="C127" s="93" t="s">
        <v>174</v>
      </c>
      <c r="D127" s="93">
        <v>10</v>
      </c>
      <c r="E127" s="87"/>
      <c r="F127" s="87"/>
    </row>
    <row r="128" spans="1:6">
      <c r="A128" s="38" t="s">
        <v>332</v>
      </c>
      <c r="B128" s="78" t="s">
        <v>208</v>
      </c>
      <c r="C128" s="93" t="s">
        <v>174</v>
      </c>
      <c r="D128" s="93">
        <v>20</v>
      </c>
      <c r="E128" s="87"/>
      <c r="F128" s="87"/>
    </row>
    <row r="129" spans="1:6" ht="57.6">
      <c r="A129" s="38" t="s">
        <v>333</v>
      </c>
      <c r="B129" s="75" t="s">
        <v>212</v>
      </c>
      <c r="C129" s="93" t="s">
        <v>50</v>
      </c>
      <c r="D129" s="93">
        <v>1</v>
      </c>
      <c r="E129" s="87"/>
      <c r="F129" s="87"/>
    </row>
    <row r="130" spans="1:6">
      <c r="A130" s="38"/>
      <c r="B130" s="79" t="s">
        <v>225</v>
      </c>
      <c r="C130" s="22"/>
      <c r="D130" s="22"/>
      <c r="E130" s="54"/>
      <c r="F130" s="54"/>
    </row>
    <row r="131" spans="1:6" hidden="1">
      <c r="A131" s="38"/>
      <c r="B131" s="79" t="s">
        <v>221</v>
      </c>
      <c r="C131" s="22"/>
      <c r="D131" s="22"/>
      <c r="E131" s="54"/>
      <c r="F131" s="54"/>
    </row>
    <row r="132" spans="1:6" ht="43.2" hidden="1">
      <c r="A132" s="38" t="s">
        <v>255</v>
      </c>
      <c r="B132" s="76" t="s">
        <v>145</v>
      </c>
      <c r="C132" s="93" t="s">
        <v>50</v>
      </c>
      <c r="D132" s="93">
        <v>1</v>
      </c>
      <c r="E132" s="87">
        <v>1890.35</v>
      </c>
      <c r="F132" s="87">
        <f>E132*D132</f>
        <v>1890.35</v>
      </c>
    </row>
    <row r="133" spans="1:6" ht="86.4" hidden="1">
      <c r="A133" s="38" t="s">
        <v>256</v>
      </c>
      <c r="B133" s="76" t="s">
        <v>151</v>
      </c>
      <c r="C133" s="93"/>
      <c r="D133" s="93"/>
      <c r="E133" s="87"/>
      <c r="F133" s="87">
        <f t="shared" ref="F133:F144" si="3">E133*D133</f>
        <v>0</v>
      </c>
    </row>
    <row r="134" spans="1:6" hidden="1">
      <c r="A134" s="38" t="s">
        <v>257</v>
      </c>
      <c r="B134" s="78" t="s">
        <v>152</v>
      </c>
      <c r="C134" s="93" t="s">
        <v>50</v>
      </c>
      <c r="D134" s="93">
        <v>1</v>
      </c>
      <c r="E134" s="87">
        <v>1546.35</v>
      </c>
      <c r="F134" s="87">
        <f t="shared" si="3"/>
        <v>1546.35</v>
      </c>
    </row>
    <row r="135" spans="1:6" ht="57.6" hidden="1">
      <c r="A135" s="38" t="s">
        <v>258</v>
      </c>
      <c r="B135" s="76" t="s">
        <v>158</v>
      </c>
      <c r="C135" s="93"/>
      <c r="D135" s="93"/>
      <c r="E135" s="87"/>
      <c r="F135" s="87">
        <f t="shared" si="3"/>
        <v>0</v>
      </c>
    </row>
    <row r="136" spans="1:6" hidden="1">
      <c r="A136" s="38" t="s">
        <v>259</v>
      </c>
      <c r="B136" s="78" t="s">
        <v>159</v>
      </c>
      <c r="C136" s="93" t="s">
        <v>160</v>
      </c>
      <c r="D136" s="93">
        <v>10</v>
      </c>
      <c r="E136" s="87">
        <v>324.35000000000002</v>
      </c>
      <c r="F136" s="87">
        <f t="shared" si="3"/>
        <v>3243.5</v>
      </c>
    </row>
    <row r="137" spans="1:6" ht="72" hidden="1">
      <c r="A137" s="38" t="s">
        <v>260</v>
      </c>
      <c r="B137" s="76" t="s">
        <v>161</v>
      </c>
      <c r="C137" s="93" t="s">
        <v>162</v>
      </c>
      <c r="D137" s="93">
        <v>1</v>
      </c>
      <c r="E137" s="87">
        <v>12377.45</v>
      </c>
      <c r="F137" s="87">
        <f t="shared" si="3"/>
        <v>12377.45</v>
      </c>
    </row>
    <row r="138" spans="1:6" ht="57.6" hidden="1">
      <c r="A138" s="38" t="s">
        <v>261</v>
      </c>
      <c r="B138" s="76" t="s">
        <v>163</v>
      </c>
      <c r="C138" s="93"/>
      <c r="D138" s="93"/>
      <c r="E138" s="87"/>
      <c r="F138" s="87">
        <f t="shared" si="3"/>
        <v>0</v>
      </c>
    </row>
    <row r="139" spans="1:6" hidden="1">
      <c r="A139" s="38" t="s">
        <v>262</v>
      </c>
      <c r="B139" s="78" t="s">
        <v>164</v>
      </c>
      <c r="C139" s="93" t="s">
        <v>50</v>
      </c>
      <c r="D139" s="93">
        <v>1</v>
      </c>
      <c r="E139" s="87">
        <v>1039.2</v>
      </c>
      <c r="F139" s="87">
        <f t="shared" si="3"/>
        <v>1039.2</v>
      </c>
    </row>
    <row r="140" spans="1:6" ht="43.2" hidden="1">
      <c r="A140" s="38" t="s">
        <v>263</v>
      </c>
      <c r="B140" s="76" t="s">
        <v>168</v>
      </c>
      <c r="C140" s="93"/>
      <c r="D140" s="93"/>
      <c r="E140" s="87"/>
      <c r="F140" s="87">
        <f t="shared" si="3"/>
        <v>0</v>
      </c>
    </row>
    <row r="141" spans="1:6" hidden="1">
      <c r="A141" s="38" t="s">
        <v>264</v>
      </c>
      <c r="B141" s="76" t="s">
        <v>169</v>
      </c>
      <c r="C141" s="93" t="s">
        <v>50</v>
      </c>
      <c r="D141" s="93">
        <v>1</v>
      </c>
      <c r="E141" s="87">
        <v>582.25</v>
      </c>
      <c r="F141" s="87">
        <f t="shared" si="3"/>
        <v>582.25</v>
      </c>
    </row>
    <row r="142" spans="1:6" ht="57.6" hidden="1">
      <c r="A142" s="38" t="s">
        <v>265</v>
      </c>
      <c r="B142" s="76" t="s">
        <v>170</v>
      </c>
      <c r="C142" s="93"/>
      <c r="D142" s="93"/>
      <c r="E142" s="87"/>
      <c r="F142" s="87">
        <f t="shared" si="3"/>
        <v>0</v>
      </c>
    </row>
    <row r="143" spans="1:6" hidden="1">
      <c r="A143" s="38" t="s">
        <v>266</v>
      </c>
      <c r="B143" s="78" t="s">
        <v>172</v>
      </c>
      <c r="C143" s="93" t="s">
        <v>174</v>
      </c>
      <c r="D143" s="93">
        <v>10</v>
      </c>
      <c r="E143" s="87">
        <v>104.9</v>
      </c>
      <c r="F143" s="87">
        <f t="shared" si="3"/>
        <v>1049</v>
      </c>
    </row>
    <row r="144" spans="1:6" hidden="1">
      <c r="A144" s="38" t="s">
        <v>267</v>
      </c>
      <c r="B144" s="78" t="s">
        <v>173</v>
      </c>
      <c r="C144" s="93" t="s">
        <v>174</v>
      </c>
      <c r="D144" s="93">
        <v>10</v>
      </c>
      <c r="E144" s="87">
        <v>117.45</v>
      </c>
      <c r="F144" s="87">
        <f t="shared" si="3"/>
        <v>1174.5</v>
      </c>
    </row>
    <row r="145" spans="1:6" hidden="1">
      <c r="A145" s="93"/>
      <c r="B145" s="79" t="s">
        <v>226</v>
      </c>
      <c r="C145" s="22"/>
      <c r="D145" s="22"/>
      <c r="E145" s="54"/>
      <c r="F145" s="54">
        <f>SUM(F132:F144)</f>
        <v>22902.600000000002</v>
      </c>
    </row>
    <row r="146" spans="1:6" hidden="1">
      <c r="A146" s="92"/>
      <c r="B146" s="79" t="s">
        <v>231</v>
      </c>
      <c r="C146" s="56"/>
      <c r="D146" s="56"/>
      <c r="E146" s="95"/>
      <c r="F146" s="54"/>
    </row>
    <row r="147" spans="1:6" ht="31.2" hidden="1">
      <c r="A147" s="27" t="s">
        <v>334</v>
      </c>
      <c r="B147" s="81" t="s">
        <v>211</v>
      </c>
      <c r="C147" s="93" t="s">
        <v>26</v>
      </c>
      <c r="D147" s="93">
        <f>7000/10.75</f>
        <v>651.16279069767438</v>
      </c>
      <c r="E147" s="87">
        <v>1291.6500000000001</v>
      </c>
      <c r="F147" s="87">
        <f t="shared" ref="F147:F160" si="4">E147*D147</f>
        <v>841074.41860465112</v>
      </c>
    </row>
    <row r="148" spans="1:6" ht="43.2" hidden="1">
      <c r="A148" s="27" t="s">
        <v>339</v>
      </c>
      <c r="B148" s="76" t="s">
        <v>88</v>
      </c>
      <c r="C148" s="27"/>
      <c r="D148" s="27"/>
      <c r="E148" s="88"/>
      <c r="F148" s="87">
        <f t="shared" si="4"/>
        <v>0</v>
      </c>
    </row>
    <row r="149" spans="1:6" hidden="1">
      <c r="A149" s="27" t="s">
        <v>336</v>
      </c>
      <c r="B149" s="76" t="s">
        <v>87</v>
      </c>
      <c r="C149" s="93" t="s">
        <v>25</v>
      </c>
      <c r="D149" s="25">
        <f>(7000*0.33)/35.32</f>
        <v>65.402038505096257</v>
      </c>
      <c r="E149" s="87">
        <v>10965.15</v>
      </c>
      <c r="F149" s="87">
        <f t="shared" si="4"/>
        <v>717143.1625141562</v>
      </c>
    </row>
    <row r="150" spans="1:6" ht="43.2" hidden="1">
      <c r="A150" s="27" t="s">
        <v>338</v>
      </c>
      <c r="B150" s="75" t="s">
        <v>216</v>
      </c>
      <c r="C150" s="91" t="s">
        <v>204</v>
      </c>
      <c r="D150" s="36">
        <f>3500/3.281</f>
        <v>1066.7479427003962</v>
      </c>
      <c r="E150" s="90">
        <v>116.95</v>
      </c>
      <c r="F150" s="87">
        <f t="shared" si="4"/>
        <v>124756.17189881133</v>
      </c>
    </row>
    <row r="151" spans="1:6" ht="30" hidden="1" customHeight="1">
      <c r="A151" s="27" t="s">
        <v>340</v>
      </c>
      <c r="B151" s="70" t="s">
        <v>228</v>
      </c>
      <c r="C151" s="91" t="s">
        <v>229</v>
      </c>
      <c r="D151" s="36">
        <f>9000/10.75</f>
        <v>837.20930232558135</v>
      </c>
      <c r="E151" s="90">
        <v>97.9</v>
      </c>
      <c r="F151" s="87">
        <f t="shared" si="4"/>
        <v>81962.790697674413</v>
      </c>
    </row>
    <row r="152" spans="1:6" ht="30" hidden="1" customHeight="1">
      <c r="A152" s="27" t="s">
        <v>341</v>
      </c>
      <c r="B152" s="70" t="s">
        <v>230</v>
      </c>
      <c r="C152" s="91" t="s">
        <v>229</v>
      </c>
      <c r="D152" s="36">
        <f>9000/10.75</f>
        <v>837.20930232558135</v>
      </c>
      <c r="E152" s="90">
        <v>34.950000000000003</v>
      </c>
      <c r="F152" s="87">
        <f t="shared" si="4"/>
        <v>29260.465116279069</v>
      </c>
    </row>
    <row r="153" spans="1:6" hidden="1">
      <c r="A153" s="27" t="s">
        <v>335</v>
      </c>
      <c r="B153" s="78" t="s">
        <v>232</v>
      </c>
      <c r="C153" s="93" t="s">
        <v>233</v>
      </c>
      <c r="D153" s="25">
        <v>10.316392978482446</v>
      </c>
      <c r="E153" s="87">
        <v>2523.1999999999998</v>
      </c>
      <c r="F153" s="87">
        <f t="shared" si="4"/>
        <v>26030.322763306904</v>
      </c>
    </row>
    <row r="154" spans="1:6" hidden="1">
      <c r="A154" s="27" t="s">
        <v>337</v>
      </c>
      <c r="B154" s="78" t="s">
        <v>234</v>
      </c>
      <c r="C154" s="93" t="s">
        <v>233</v>
      </c>
      <c r="D154" s="25">
        <v>7.0073612684031712</v>
      </c>
      <c r="E154" s="87">
        <v>4128.8500000000004</v>
      </c>
      <c r="F154" s="87">
        <f t="shared" si="4"/>
        <v>28932.343573046437</v>
      </c>
    </row>
    <row r="155" spans="1:6" hidden="1">
      <c r="A155" s="27" t="s">
        <v>342</v>
      </c>
      <c r="B155" s="78" t="s">
        <v>235</v>
      </c>
      <c r="C155" s="93" t="s">
        <v>233</v>
      </c>
      <c r="D155" s="25">
        <v>2.8558890147225373</v>
      </c>
      <c r="E155" s="87">
        <v>5046.3999999999996</v>
      </c>
      <c r="F155" s="87">
        <f t="shared" si="4"/>
        <v>14411.958323895811</v>
      </c>
    </row>
    <row r="156" spans="1:6" ht="43.2" hidden="1">
      <c r="A156" s="27" t="s">
        <v>343</v>
      </c>
      <c r="B156" s="76" t="s">
        <v>236</v>
      </c>
      <c r="C156" s="93" t="s">
        <v>233</v>
      </c>
      <c r="D156" s="25">
        <f>D15+D14</f>
        <v>48.397508493771234</v>
      </c>
      <c r="E156" s="87">
        <v>8257.75</v>
      </c>
      <c r="F156" s="87">
        <f t="shared" si="4"/>
        <v>399654.52576443943</v>
      </c>
    </row>
    <row r="157" spans="1:6" hidden="1">
      <c r="A157" s="27" t="s">
        <v>344</v>
      </c>
      <c r="B157" s="78" t="s">
        <v>237</v>
      </c>
      <c r="C157" s="93" t="s">
        <v>233</v>
      </c>
      <c r="D157" s="25">
        <f>D29</f>
        <v>92.093023255813975</v>
      </c>
      <c r="E157" s="87">
        <v>209.65</v>
      </c>
      <c r="F157" s="87">
        <f t="shared" si="4"/>
        <v>19307.302325581401</v>
      </c>
    </row>
    <row r="158" spans="1:6" hidden="1">
      <c r="A158" s="27" t="s">
        <v>345</v>
      </c>
      <c r="B158" s="78" t="s">
        <v>238</v>
      </c>
      <c r="C158" s="93" t="s">
        <v>50</v>
      </c>
      <c r="D158" s="93">
        <v>7</v>
      </c>
      <c r="E158" s="87">
        <v>229</v>
      </c>
      <c r="F158" s="87">
        <f t="shared" si="4"/>
        <v>1603</v>
      </c>
    </row>
    <row r="159" spans="1:6" hidden="1">
      <c r="A159" s="27" t="s">
        <v>346</v>
      </c>
      <c r="B159" s="78" t="s">
        <v>239</v>
      </c>
      <c r="C159" s="93" t="s">
        <v>233</v>
      </c>
      <c r="D159" s="25">
        <f>D20+D19</f>
        <v>32.55211282559457</v>
      </c>
      <c r="E159" s="87">
        <v>1949.75</v>
      </c>
      <c r="F159" s="87">
        <f t="shared" si="4"/>
        <v>63468.481981703015</v>
      </c>
    </row>
    <row r="160" spans="1:6" ht="86.4" hidden="1">
      <c r="A160" s="27" t="s">
        <v>347</v>
      </c>
      <c r="B160" s="76" t="s">
        <v>240</v>
      </c>
      <c r="C160" s="22" t="s">
        <v>174</v>
      </c>
      <c r="D160" s="96">
        <f>20/3.281</f>
        <v>6.0957025297165499</v>
      </c>
      <c r="E160" s="87">
        <v>2785.85</v>
      </c>
      <c r="F160" s="87">
        <f t="shared" si="4"/>
        <v>16981.712892410851</v>
      </c>
    </row>
    <row r="161" spans="1:6" s="40" customFormat="1" hidden="1">
      <c r="A161" s="22"/>
      <c r="B161" s="110" t="s">
        <v>241</v>
      </c>
      <c r="C161" s="111"/>
      <c r="D161" s="111"/>
      <c r="E161" s="112"/>
      <c r="F161" s="54">
        <f>SUM(F147:F160)</f>
        <v>2364586.6564559555</v>
      </c>
    </row>
    <row r="162" spans="1:6" hidden="1">
      <c r="A162" s="93"/>
      <c r="B162" s="103" t="s">
        <v>242</v>
      </c>
      <c r="C162" s="104"/>
      <c r="D162" s="104"/>
      <c r="E162" s="105"/>
      <c r="F162" s="54">
        <f>F145+F130+F108+F72+F45+F161</f>
        <v>11032135.118613318</v>
      </c>
    </row>
    <row r="163" spans="1:6" hidden="1"/>
  </sheetData>
  <mergeCells count="6">
    <mergeCell ref="B162:E162"/>
    <mergeCell ref="A1:F1"/>
    <mergeCell ref="A2:F2"/>
    <mergeCell ref="B45:E45"/>
    <mergeCell ref="B108:E108"/>
    <mergeCell ref="B161:E161"/>
  </mergeCells>
  <pageMargins left="0.7" right="0.7" top="0.75" bottom="0.75" header="0.3" footer="0.3"/>
  <pageSetup paperSize="9" scale="74" orientation="portrait" r:id="rId1"/>
</worksheet>
</file>

<file path=xl/worksheets/sheet8.xml><?xml version="1.0" encoding="utf-8"?>
<worksheet xmlns="http://schemas.openxmlformats.org/spreadsheetml/2006/main" xmlns:r="http://schemas.openxmlformats.org/officeDocument/2006/relationships">
  <sheetPr>
    <tabColor theme="9"/>
  </sheetPr>
  <dimension ref="A1:I162"/>
  <sheetViews>
    <sheetView view="pageBreakPreview" zoomScale="60" workbookViewId="0">
      <selection activeCell="E169" sqref="E169"/>
    </sheetView>
  </sheetViews>
  <sheetFormatPr defaultRowHeight="14.4"/>
  <cols>
    <col min="1" max="1" width="8.6640625" style="4" customWidth="1"/>
    <col min="2" max="2" width="55.88671875" style="82" customWidth="1"/>
    <col min="3" max="3" width="9.109375" style="4"/>
    <col min="4" max="4" width="10" style="4" bestFit="1" customWidth="1"/>
    <col min="5" max="5" width="13.33203125" style="89" bestFit="1" customWidth="1"/>
    <col min="6" max="6" width="19.6640625" style="89" bestFit="1" customWidth="1"/>
  </cols>
  <sheetData>
    <row r="1" spans="1:6" ht="46.5" customHeight="1">
      <c r="A1" s="106" t="s">
        <v>250</v>
      </c>
      <c r="B1" s="107"/>
      <c r="C1" s="107"/>
      <c r="D1" s="107"/>
      <c r="E1" s="107"/>
      <c r="F1" s="107"/>
    </row>
    <row r="2" spans="1:6" ht="24.75" customHeight="1">
      <c r="A2" s="108"/>
      <c r="B2" s="108"/>
      <c r="C2" s="108"/>
      <c r="D2" s="108"/>
      <c r="E2" s="108"/>
      <c r="F2" s="108"/>
    </row>
    <row r="3" spans="1:6" s="4" customFormat="1" ht="29.25" customHeight="1">
      <c r="A3" s="55" t="s">
        <v>103</v>
      </c>
      <c r="B3" s="56" t="s">
        <v>0</v>
      </c>
      <c r="C3" s="56" t="s">
        <v>1</v>
      </c>
      <c r="D3" s="56" t="s">
        <v>2</v>
      </c>
      <c r="E3" s="83" t="s">
        <v>3</v>
      </c>
      <c r="F3" s="83" t="s">
        <v>4</v>
      </c>
    </row>
    <row r="4" spans="1:6" s="4" customFormat="1" ht="29.25" hidden="1" customHeight="1">
      <c r="A4" s="16"/>
      <c r="B4" s="68" t="s">
        <v>217</v>
      </c>
      <c r="C4" s="12"/>
      <c r="D4" s="12"/>
      <c r="E4" s="84"/>
      <c r="F4" s="85"/>
    </row>
    <row r="5" spans="1:6" ht="57.6" hidden="1">
      <c r="A5" s="38" t="s">
        <v>104</v>
      </c>
      <c r="B5" s="69" t="s">
        <v>33</v>
      </c>
      <c r="C5" s="15" t="s">
        <v>25</v>
      </c>
      <c r="D5" s="24">
        <f>m.sheet!H15</f>
        <v>125.22933182332956</v>
      </c>
      <c r="E5" s="86">
        <v>333.5</v>
      </c>
      <c r="F5" s="86">
        <f>E5*D5</f>
        <v>41763.982163080407</v>
      </c>
    </row>
    <row r="6" spans="1:6" hidden="1">
      <c r="A6" s="38" t="s">
        <v>105</v>
      </c>
      <c r="B6" s="70" t="s">
        <v>34</v>
      </c>
      <c r="C6" s="3" t="s">
        <v>25</v>
      </c>
      <c r="D6" s="24">
        <f>D5</f>
        <v>125.22933182332956</v>
      </c>
      <c r="E6" s="87">
        <v>160.55000000000001</v>
      </c>
      <c r="F6" s="86">
        <f t="shared" ref="F6:F44" si="0">E6*D6</f>
        <v>20105.569224235562</v>
      </c>
    </row>
    <row r="7" spans="1:6" ht="28.8" hidden="1">
      <c r="A7" s="38" t="s">
        <v>106</v>
      </c>
      <c r="B7" s="71" t="s">
        <v>32</v>
      </c>
      <c r="C7" s="14" t="s">
        <v>25</v>
      </c>
      <c r="D7" s="24">
        <f>D6</f>
        <v>125.22933182332956</v>
      </c>
      <c r="E7" s="87">
        <v>230.5</v>
      </c>
      <c r="F7" s="86">
        <f t="shared" si="0"/>
        <v>28865.360985277464</v>
      </c>
    </row>
    <row r="8" spans="1:6" ht="43.2" hidden="1">
      <c r="A8" s="38" t="s">
        <v>107</v>
      </c>
      <c r="B8" s="70" t="s">
        <v>88</v>
      </c>
      <c r="C8" s="27"/>
      <c r="D8" s="27"/>
      <c r="E8" s="88"/>
      <c r="F8" s="86">
        <f t="shared" si="0"/>
        <v>0</v>
      </c>
    </row>
    <row r="9" spans="1:6" hidden="1">
      <c r="A9" s="38" t="s">
        <v>108</v>
      </c>
      <c r="B9" s="70" t="s">
        <v>87</v>
      </c>
      <c r="C9" s="3" t="s">
        <v>25</v>
      </c>
      <c r="D9" s="25">
        <f>m.sheet!H49</f>
        <v>10.316392978482446</v>
      </c>
      <c r="E9" s="87">
        <v>10965.15</v>
      </c>
      <c r="F9" s="86">
        <f t="shared" si="0"/>
        <v>113120.79646800678</v>
      </c>
    </row>
    <row r="10" spans="1:6" hidden="1">
      <c r="A10" s="38" t="s">
        <v>109</v>
      </c>
      <c r="B10" s="72" t="s">
        <v>90</v>
      </c>
      <c r="C10" s="3" t="s">
        <v>25</v>
      </c>
      <c r="D10" s="25">
        <f>m.sheet!H56</f>
        <v>7.0073612684031712</v>
      </c>
      <c r="E10" s="87">
        <v>12452.85</v>
      </c>
      <c r="F10" s="86">
        <f t="shared" si="0"/>
        <v>87261.61877123444</v>
      </c>
    </row>
    <row r="11" spans="1:6" hidden="1">
      <c r="A11" s="38" t="s">
        <v>110</v>
      </c>
      <c r="B11" s="72" t="s">
        <v>89</v>
      </c>
      <c r="C11" s="3" t="s">
        <v>25</v>
      </c>
      <c r="D11" s="25">
        <f>m.sheet!H65</f>
        <v>2.8558890147225373</v>
      </c>
      <c r="E11" s="87">
        <v>14494.9</v>
      </c>
      <c r="F11" s="86">
        <f t="shared" si="0"/>
        <v>41395.825679501708</v>
      </c>
    </row>
    <row r="12" spans="1:6" hidden="1">
      <c r="A12" s="38" t="s">
        <v>111</v>
      </c>
      <c r="B12" s="72" t="s">
        <v>92</v>
      </c>
      <c r="C12" s="3" t="s">
        <v>25</v>
      </c>
      <c r="D12" s="25">
        <f>m.sheet!H86</f>
        <v>7.2876557191392983</v>
      </c>
      <c r="E12" s="87">
        <v>4478.8</v>
      </c>
      <c r="F12" s="86">
        <f t="shared" si="0"/>
        <v>32639.952434881092</v>
      </c>
    </row>
    <row r="13" spans="1:6" ht="115.2" hidden="1">
      <c r="A13" s="38" t="s">
        <v>112</v>
      </c>
      <c r="B13" s="70" t="s">
        <v>39</v>
      </c>
      <c r="C13" s="27"/>
      <c r="D13" s="27"/>
      <c r="E13" s="88"/>
      <c r="F13" s="86">
        <f t="shared" si="0"/>
        <v>0</v>
      </c>
    </row>
    <row r="14" spans="1:6" ht="86.4" hidden="1">
      <c r="A14" s="38" t="s">
        <v>113</v>
      </c>
      <c r="B14" s="70" t="s">
        <v>37</v>
      </c>
      <c r="C14" s="3" t="s">
        <v>25</v>
      </c>
      <c r="D14" s="25">
        <f>m.sheet!H99</f>
        <v>22.236693091732729</v>
      </c>
      <c r="E14" s="87">
        <v>17857.8</v>
      </c>
      <c r="F14" s="86">
        <f t="shared" si="0"/>
        <v>397098.41789354471</v>
      </c>
    </row>
    <row r="15" spans="1:6" ht="57.6" hidden="1">
      <c r="A15" s="38" t="s">
        <v>114</v>
      </c>
      <c r="B15" s="70" t="s">
        <v>38</v>
      </c>
      <c r="C15" s="3" t="s">
        <v>25</v>
      </c>
      <c r="D15" s="25">
        <f>m.sheet!H112</f>
        <v>26.160815402038505</v>
      </c>
      <c r="E15" s="87">
        <v>22659.55</v>
      </c>
      <c r="F15" s="86">
        <f t="shared" si="0"/>
        <v>592792.3046432616</v>
      </c>
    </row>
    <row r="16" spans="1:6" ht="72" hidden="1">
      <c r="A16" s="38" t="s">
        <v>115</v>
      </c>
      <c r="B16" s="70" t="s">
        <v>44</v>
      </c>
      <c r="C16" s="27"/>
      <c r="D16" s="27"/>
      <c r="E16" s="88"/>
      <c r="F16" s="86">
        <f t="shared" si="0"/>
        <v>0</v>
      </c>
    </row>
    <row r="17" spans="1:6" hidden="1">
      <c r="A17" s="38" t="s">
        <v>116</v>
      </c>
      <c r="B17" s="72" t="s">
        <v>45</v>
      </c>
      <c r="C17" s="3" t="s">
        <v>51</v>
      </c>
      <c r="D17" s="25">
        <f>m.sheet!H72</f>
        <v>33.146364419291338</v>
      </c>
      <c r="E17" s="87">
        <v>34702.15</v>
      </c>
      <c r="F17" s="86">
        <f t="shared" si="0"/>
        <v>1150250.1100329109</v>
      </c>
    </row>
    <row r="18" spans="1:6" hidden="1">
      <c r="A18" s="38" t="s">
        <v>117</v>
      </c>
      <c r="B18" s="72" t="s">
        <v>46</v>
      </c>
      <c r="C18" s="3" t="s">
        <v>51</v>
      </c>
      <c r="D18" s="25">
        <f>m.sheet!H79</f>
        <v>67.919261811023631</v>
      </c>
      <c r="E18" s="87">
        <v>35091.949999999997</v>
      </c>
      <c r="F18" s="86">
        <f t="shared" si="0"/>
        <v>2383419.3395093507</v>
      </c>
    </row>
    <row r="19" spans="1:6" ht="28.8" hidden="1">
      <c r="A19" s="38" t="s">
        <v>251</v>
      </c>
      <c r="B19" s="70" t="s">
        <v>41</v>
      </c>
      <c r="C19" s="3" t="s">
        <v>25</v>
      </c>
      <c r="D19" s="25">
        <f>m.sheet!H125</f>
        <v>19.252725084937715</v>
      </c>
      <c r="E19" s="89">
        <v>12051.65</v>
      </c>
      <c r="F19" s="86">
        <f t="shared" si="0"/>
        <v>232027.10426988962</v>
      </c>
    </row>
    <row r="20" spans="1:6" hidden="1">
      <c r="A20" s="38" t="s">
        <v>118</v>
      </c>
      <c r="B20" s="73" t="str">
        <f>m.sheet!B127</f>
        <v>Pacca brick work in ground floor cement, sand mortar:- Ratio 1:4</v>
      </c>
      <c r="C20" s="30" t="s">
        <v>25</v>
      </c>
      <c r="D20" s="25">
        <f>m.sheet!H141</f>
        <v>13.299387740656853</v>
      </c>
      <c r="E20" s="90">
        <v>13038.15</v>
      </c>
      <c r="F20" s="86">
        <f t="shared" si="0"/>
        <v>173399.41227084515</v>
      </c>
    </row>
    <row r="21" spans="1:6" ht="30" hidden="1" customHeight="1">
      <c r="A21" s="38" t="s">
        <v>119</v>
      </c>
      <c r="B21" s="74" t="s">
        <v>27</v>
      </c>
      <c r="C21" s="15" t="s">
        <v>26</v>
      </c>
      <c r="D21" s="25">
        <f>m.sheet!H149</f>
        <v>81.860465116279087</v>
      </c>
      <c r="E21" s="87">
        <v>422.75</v>
      </c>
      <c r="F21" s="86">
        <f t="shared" si="0"/>
        <v>34606.511627906984</v>
      </c>
    </row>
    <row r="22" spans="1:6" hidden="1">
      <c r="A22" s="38" t="s">
        <v>120</v>
      </c>
      <c r="B22" s="70" t="s">
        <v>28</v>
      </c>
      <c r="C22" s="3" t="s">
        <v>26</v>
      </c>
      <c r="D22" s="25">
        <f>m.sheet!H156</f>
        <v>92.093023255813975</v>
      </c>
      <c r="E22" s="89">
        <v>565.25</v>
      </c>
      <c r="F22" s="86">
        <f t="shared" si="0"/>
        <v>52055.581395348847</v>
      </c>
    </row>
    <row r="23" spans="1:6" ht="28.8" hidden="1">
      <c r="A23" s="38" t="s">
        <v>121</v>
      </c>
      <c r="B23" s="70" t="s">
        <v>29</v>
      </c>
      <c r="C23" s="14" t="s">
        <v>26</v>
      </c>
      <c r="D23" s="36">
        <f>m.sheet!H164</f>
        <v>92.093023255813975</v>
      </c>
      <c r="E23" s="90">
        <v>472.4</v>
      </c>
      <c r="F23" s="86">
        <f t="shared" si="0"/>
        <v>43504.744186046519</v>
      </c>
    </row>
    <row r="24" spans="1:6" ht="43.2" hidden="1">
      <c r="A24" s="38" t="s">
        <v>122</v>
      </c>
      <c r="B24" s="69" t="s">
        <v>52</v>
      </c>
      <c r="C24" s="3" t="s">
        <v>26</v>
      </c>
      <c r="D24" s="25">
        <f>D23+D22+D21</f>
        <v>266.04651162790702</v>
      </c>
      <c r="E24" s="87">
        <v>51.2</v>
      </c>
      <c r="F24" s="86">
        <f t="shared" si="0"/>
        <v>13621.58139534884</v>
      </c>
    </row>
    <row r="25" spans="1:6" hidden="1">
      <c r="A25" s="38" t="s">
        <v>123</v>
      </c>
      <c r="B25" s="70" t="s">
        <v>214</v>
      </c>
      <c r="C25" s="3" t="s">
        <v>26</v>
      </c>
      <c r="D25" s="25">
        <f>D24</f>
        <v>266.04651162790702</v>
      </c>
      <c r="E25" s="87">
        <v>179.25</v>
      </c>
      <c r="F25" s="86">
        <f t="shared" si="0"/>
        <v>47688.837209302335</v>
      </c>
    </row>
    <row r="26" spans="1:6" hidden="1">
      <c r="A26" s="38" t="s">
        <v>124</v>
      </c>
      <c r="B26" s="75" t="s">
        <v>215</v>
      </c>
      <c r="C26" s="3" t="s">
        <v>26</v>
      </c>
      <c r="D26" s="33">
        <f>6000/10.75</f>
        <v>558.1395348837209</v>
      </c>
      <c r="E26" s="87">
        <v>97.9</v>
      </c>
      <c r="F26" s="86">
        <f t="shared" si="0"/>
        <v>54641.860465116282</v>
      </c>
    </row>
    <row r="27" spans="1:6" ht="43.2" hidden="1">
      <c r="A27" s="38" t="s">
        <v>125</v>
      </c>
      <c r="B27" s="74" t="s">
        <v>30</v>
      </c>
      <c r="C27" s="15" t="s">
        <v>26</v>
      </c>
      <c r="D27" s="24">
        <f>m.sheet!H193</f>
        <v>10.072674418604652</v>
      </c>
      <c r="E27" s="86">
        <v>864.85</v>
      </c>
      <c r="F27" s="86">
        <f t="shared" si="0"/>
        <v>8711.3524709302346</v>
      </c>
    </row>
    <row r="28" spans="1:6" ht="57.6" hidden="1">
      <c r="A28" s="38" t="s">
        <v>126</v>
      </c>
      <c r="B28" s="70" t="s">
        <v>31</v>
      </c>
      <c r="C28" s="3" t="s">
        <v>26</v>
      </c>
      <c r="D28" s="25">
        <f>m.sheet!H205</f>
        <v>48.451162790697673</v>
      </c>
      <c r="E28" s="87">
        <v>909.95</v>
      </c>
      <c r="F28" s="86">
        <f t="shared" si="0"/>
        <v>44088.135581395349</v>
      </c>
    </row>
    <row r="29" spans="1:6" ht="86.4" hidden="1">
      <c r="A29" s="38" t="s">
        <v>127</v>
      </c>
      <c r="B29" s="69" t="s">
        <v>48</v>
      </c>
      <c r="C29" s="3" t="s">
        <v>26</v>
      </c>
      <c r="D29" s="25">
        <f>m.sheet!H171</f>
        <v>92.093023255813975</v>
      </c>
      <c r="E29" s="87">
        <v>2063.65</v>
      </c>
      <c r="F29" s="86">
        <f t="shared" si="0"/>
        <v>190047.76744186052</v>
      </c>
    </row>
    <row r="30" spans="1:6" hidden="1">
      <c r="A30" s="38" t="s">
        <v>128</v>
      </c>
      <c r="B30" s="72" t="s">
        <v>49</v>
      </c>
      <c r="C30" s="3" t="s">
        <v>50</v>
      </c>
      <c r="D30" s="3">
        <v>2</v>
      </c>
      <c r="E30" s="87">
        <v>997.2</v>
      </c>
      <c r="F30" s="86">
        <f t="shared" si="0"/>
        <v>1994.4</v>
      </c>
    </row>
    <row r="31" spans="1:6" ht="86.4" hidden="1">
      <c r="A31" s="38" t="s">
        <v>129</v>
      </c>
      <c r="B31" s="70" t="s">
        <v>67</v>
      </c>
      <c r="C31" s="3" t="s">
        <v>26</v>
      </c>
      <c r="D31" s="25">
        <f>m.sheet!H34</f>
        <v>97.51627906976745</v>
      </c>
      <c r="E31" s="89">
        <v>128.80000000000001</v>
      </c>
      <c r="F31" s="86">
        <f t="shared" si="0"/>
        <v>12560.096744186048</v>
      </c>
    </row>
    <row r="32" spans="1:6" ht="57.6" hidden="1">
      <c r="A32" s="38" t="s">
        <v>130</v>
      </c>
      <c r="B32" s="69" t="s">
        <v>54</v>
      </c>
      <c r="C32" s="3" t="s">
        <v>26</v>
      </c>
      <c r="D32" s="25">
        <f>m.sheet!H180</f>
        <v>32.539534883720933</v>
      </c>
      <c r="E32" s="89">
        <v>3037.15</v>
      </c>
      <c r="F32" s="86">
        <f t="shared" si="0"/>
        <v>98827.448372093029</v>
      </c>
    </row>
    <row r="33" spans="1:9" ht="86.4" hidden="1">
      <c r="A33" s="38" t="s">
        <v>131</v>
      </c>
      <c r="B33" s="70" t="s">
        <v>77</v>
      </c>
      <c r="C33" s="3" t="s">
        <v>26</v>
      </c>
      <c r="D33" s="25">
        <f>m.sheet!H225</f>
        <v>92.093023255813975</v>
      </c>
      <c r="E33" s="87">
        <v>5680.05</v>
      </c>
      <c r="F33" s="86">
        <f t="shared" si="0"/>
        <v>523092.97674418619</v>
      </c>
    </row>
    <row r="34" spans="1:9" ht="30" hidden="1" customHeight="1">
      <c r="A34" s="38" t="s">
        <v>132</v>
      </c>
      <c r="B34" s="70" t="s">
        <v>78</v>
      </c>
      <c r="C34" s="3"/>
      <c r="D34" s="25">
        <f>D33</f>
        <v>92.093023255813975</v>
      </c>
      <c r="E34" s="87">
        <v>67.55</v>
      </c>
      <c r="F34" s="86">
        <f t="shared" si="0"/>
        <v>6220.8837209302337</v>
      </c>
      <c r="I34" t="s">
        <v>69</v>
      </c>
    </row>
    <row r="35" spans="1:9" ht="86.4" hidden="1">
      <c r="A35" s="38" t="s">
        <v>133</v>
      </c>
      <c r="B35" s="70" t="s">
        <v>98</v>
      </c>
      <c r="C35" s="3" t="s">
        <v>26</v>
      </c>
      <c r="D35" s="25">
        <f>m.sheet!H278</f>
        <v>6.1722790697674412</v>
      </c>
      <c r="E35" s="87">
        <v>3354.25</v>
      </c>
      <c r="F35" s="86">
        <f t="shared" si="0"/>
        <v>20703.367069767439</v>
      </c>
    </row>
    <row r="36" spans="1:9" ht="86.4" hidden="1">
      <c r="A36" s="38" t="s">
        <v>134</v>
      </c>
      <c r="B36" s="69" t="s">
        <v>99</v>
      </c>
      <c r="C36" s="3" t="s">
        <v>26</v>
      </c>
      <c r="D36" s="25">
        <f>m.sheet!H285</f>
        <v>10.641860465116279</v>
      </c>
      <c r="E36" s="87">
        <v>7283.35</v>
      </c>
      <c r="F36" s="86">
        <f t="shared" si="0"/>
        <v>77508.394418604657</v>
      </c>
    </row>
    <row r="37" spans="1:9" hidden="1">
      <c r="A37" s="38" t="s">
        <v>135</v>
      </c>
      <c r="B37" s="76" t="s">
        <v>101</v>
      </c>
      <c r="C37" s="3" t="s">
        <v>25</v>
      </c>
      <c r="D37" s="25">
        <f>m.sheet!H23</f>
        <v>84.088335220838061</v>
      </c>
      <c r="E37" s="89">
        <v>954.05</v>
      </c>
      <c r="F37" s="86">
        <f t="shared" si="0"/>
        <v>80224.476217440548</v>
      </c>
    </row>
    <row r="38" spans="1:9" ht="72" hidden="1">
      <c r="A38" s="38" t="s">
        <v>252</v>
      </c>
      <c r="B38" s="70" t="s">
        <v>79</v>
      </c>
      <c r="C38" s="3" t="s">
        <v>26</v>
      </c>
      <c r="D38" s="25">
        <f>m.sheet!H232</f>
        <v>12.279069767441861</v>
      </c>
      <c r="E38" s="87">
        <v>3821.6</v>
      </c>
      <c r="F38" s="86">
        <f t="shared" si="0"/>
        <v>46925.693023255815</v>
      </c>
    </row>
    <row r="39" spans="1:9" ht="100.8" hidden="1">
      <c r="A39" s="38" t="s">
        <v>253</v>
      </c>
      <c r="B39" s="70" t="s">
        <v>83</v>
      </c>
      <c r="C39" s="3" t="s">
        <v>26</v>
      </c>
      <c r="D39" s="25">
        <f>m.sheet!H241</f>
        <v>15.860465116279071</v>
      </c>
      <c r="E39" s="87">
        <v>5496.2</v>
      </c>
      <c r="F39" s="86">
        <f t="shared" si="0"/>
        <v>87172.288372093026</v>
      </c>
    </row>
    <row r="40" spans="1:9" ht="144" hidden="1">
      <c r="A40" s="38" t="s">
        <v>254</v>
      </c>
      <c r="B40" s="70" t="s">
        <v>80</v>
      </c>
      <c r="C40" s="3" t="s">
        <v>26</v>
      </c>
      <c r="D40" s="25">
        <f>m.sheet!H257</f>
        <v>11.972093023255814</v>
      </c>
      <c r="E40" s="87">
        <v>12613.65</v>
      </c>
      <c r="F40" s="86">
        <f t="shared" si="0"/>
        <v>151011.7911627907</v>
      </c>
    </row>
    <row r="41" spans="1:9" ht="72" hidden="1">
      <c r="A41" s="38" t="s">
        <v>136</v>
      </c>
      <c r="B41" s="70" t="s">
        <v>81</v>
      </c>
      <c r="C41" s="3" t="s">
        <v>26</v>
      </c>
      <c r="D41" s="25">
        <f>m.sheet!H249</f>
        <v>11.972093023255814</v>
      </c>
      <c r="E41" s="87">
        <v>14870.3</v>
      </c>
      <c r="F41" s="86">
        <f t="shared" si="0"/>
        <v>178028.61488372093</v>
      </c>
    </row>
    <row r="42" spans="1:9" ht="115.2" hidden="1">
      <c r="A42" s="38" t="s">
        <v>137</v>
      </c>
      <c r="B42" s="70" t="str">
        <f>'civil works (2)'!B46</f>
        <v>Providing and fixing 1-1/2" thick G.I sheet forged door comprising of G.I pressed double skin pannelled sheet of 22 SWG in specified width of rails, Styles and panels pressed on both sides of fillet (Honey Comb paper), dully fixed in chowkat with Archtrative on one side, with heavy duty 4 No. steel hinges i/c M.S Tower bolt 9" long, M.S Sliding bolt 12" long, Rowel bolt for Hold Fasts, duly powder coated paint and punching of required holes as approved and directed by the Engineer Incharge</v>
      </c>
      <c r="C42" s="3" t="s">
        <v>26</v>
      </c>
      <c r="D42" s="25">
        <f>m.sheet!H264</f>
        <v>3.8883720930232561</v>
      </c>
      <c r="E42" s="87">
        <f>'civil works (2)'!E46</f>
        <v>23622.75</v>
      </c>
      <c r="F42" s="86">
        <f t="shared" si="0"/>
        <v>91854.04186046512</v>
      </c>
    </row>
    <row r="43" spans="1:9" ht="115.2" hidden="1">
      <c r="A43" s="38" t="s">
        <v>138</v>
      </c>
      <c r="B43" s="70" t="s">
        <v>82</v>
      </c>
      <c r="C43" s="3" t="s">
        <v>26</v>
      </c>
      <c r="D43" s="25">
        <f>m.sheet!H271</f>
        <v>2.762790697674419</v>
      </c>
      <c r="E43" s="87">
        <v>26114.55</v>
      </c>
      <c r="F43" s="86">
        <f t="shared" si="0"/>
        <v>72149.035813953495</v>
      </c>
    </row>
    <row r="44" spans="1:9" ht="30" hidden="1" customHeight="1">
      <c r="A44" s="38" t="s">
        <v>139</v>
      </c>
      <c r="B44" s="75" t="s">
        <v>100</v>
      </c>
      <c r="C44" s="3" t="s">
        <v>26</v>
      </c>
      <c r="D44" s="25">
        <f>m.sheet!H292</f>
        <v>6.5488372093023264</v>
      </c>
      <c r="E44" s="87">
        <v>4776.8999999999996</v>
      </c>
      <c r="F44" s="86">
        <f t="shared" si="0"/>
        <v>31283.140465116281</v>
      </c>
    </row>
    <row r="45" spans="1:9" hidden="1">
      <c r="A45" s="38"/>
      <c r="B45" s="109" t="s">
        <v>222</v>
      </c>
      <c r="C45" s="109"/>
      <c r="D45" s="109"/>
      <c r="E45" s="109"/>
      <c r="F45" s="54">
        <f>SUM(F5:F44)</f>
        <v>7262662.8149878792</v>
      </c>
    </row>
    <row r="46" spans="1:9" hidden="1">
      <c r="A46" s="38"/>
      <c r="B46" s="77" t="s">
        <v>218</v>
      </c>
    </row>
    <row r="47" spans="1:9" ht="43.2" hidden="1">
      <c r="A47" s="38" t="s">
        <v>255</v>
      </c>
      <c r="B47" s="76" t="s">
        <v>145</v>
      </c>
      <c r="C47" s="3" t="s">
        <v>50</v>
      </c>
      <c r="D47" s="3">
        <v>8</v>
      </c>
      <c r="E47" s="87">
        <v>1890.35</v>
      </c>
      <c r="F47" s="87">
        <f>E47*D47</f>
        <v>15122.8</v>
      </c>
    </row>
    <row r="48" spans="1:9" ht="57.6" hidden="1">
      <c r="A48" s="38" t="s">
        <v>256</v>
      </c>
      <c r="B48" s="76" t="s">
        <v>147</v>
      </c>
      <c r="C48" s="3" t="s">
        <v>50</v>
      </c>
      <c r="D48" s="3">
        <v>4</v>
      </c>
      <c r="E48" s="87">
        <v>9218.15</v>
      </c>
      <c r="F48" s="87">
        <f t="shared" ref="F48:F71" si="1">E48*D48</f>
        <v>36872.6</v>
      </c>
    </row>
    <row r="49" spans="1:6" ht="28.8" hidden="1">
      <c r="A49" s="38" t="s">
        <v>257</v>
      </c>
      <c r="B49" s="76" t="s">
        <v>148</v>
      </c>
      <c r="C49" s="3" t="s">
        <v>50</v>
      </c>
      <c r="D49" s="3">
        <v>4</v>
      </c>
      <c r="E49" s="87">
        <v>88.95</v>
      </c>
      <c r="F49" s="87">
        <f t="shared" si="1"/>
        <v>355.8</v>
      </c>
    </row>
    <row r="50" spans="1:6" ht="115.2" hidden="1">
      <c r="A50" s="38" t="s">
        <v>258</v>
      </c>
      <c r="B50" s="76" t="s">
        <v>149</v>
      </c>
      <c r="C50" s="3" t="s">
        <v>150</v>
      </c>
      <c r="D50" s="3"/>
      <c r="E50" s="87">
        <v>23326.5</v>
      </c>
      <c r="F50" s="87">
        <f t="shared" si="1"/>
        <v>0</v>
      </c>
    </row>
    <row r="51" spans="1:6" ht="86.4" hidden="1">
      <c r="A51" s="38" t="s">
        <v>259</v>
      </c>
      <c r="B51" s="76" t="s">
        <v>151</v>
      </c>
      <c r="C51" s="3"/>
      <c r="D51" s="3"/>
      <c r="E51" s="87"/>
      <c r="F51" s="87">
        <f t="shared" si="1"/>
        <v>0</v>
      </c>
    </row>
    <row r="52" spans="1:6" hidden="1">
      <c r="A52" s="38" t="s">
        <v>260</v>
      </c>
      <c r="B52" s="78" t="s">
        <v>152</v>
      </c>
      <c r="C52" s="3" t="s">
        <v>50</v>
      </c>
      <c r="D52" s="3">
        <v>3</v>
      </c>
      <c r="E52" s="87">
        <v>1546.35</v>
      </c>
      <c r="F52" s="87">
        <f t="shared" si="1"/>
        <v>4639.0499999999993</v>
      </c>
    </row>
    <row r="53" spans="1:6" hidden="1">
      <c r="A53" s="38" t="s">
        <v>261</v>
      </c>
      <c r="B53" s="78" t="s">
        <v>153</v>
      </c>
      <c r="C53" s="3" t="s">
        <v>50</v>
      </c>
      <c r="D53" s="3">
        <v>1</v>
      </c>
      <c r="E53" s="87">
        <v>1403.5</v>
      </c>
      <c r="F53" s="87">
        <f t="shared" si="1"/>
        <v>1403.5</v>
      </c>
    </row>
    <row r="54" spans="1:6" ht="86.4" hidden="1">
      <c r="A54" s="38" t="s">
        <v>262</v>
      </c>
      <c r="B54" s="76" t="s">
        <v>154</v>
      </c>
      <c r="C54" s="3"/>
      <c r="D54" s="3"/>
      <c r="E54" s="87"/>
      <c r="F54" s="87">
        <f t="shared" si="1"/>
        <v>0</v>
      </c>
    </row>
    <row r="55" spans="1:6" hidden="1">
      <c r="A55" s="38" t="s">
        <v>263</v>
      </c>
      <c r="B55" s="78" t="s">
        <v>155</v>
      </c>
      <c r="C55" s="3" t="s">
        <v>50</v>
      </c>
      <c r="D55" s="3">
        <v>1</v>
      </c>
      <c r="E55" s="87">
        <v>12213.35</v>
      </c>
      <c r="F55" s="87">
        <f t="shared" si="1"/>
        <v>12213.35</v>
      </c>
    </row>
    <row r="56" spans="1:6" hidden="1">
      <c r="A56" s="38" t="s">
        <v>264</v>
      </c>
      <c r="B56" s="78" t="s">
        <v>156</v>
      </c>
      <c r="C56" s="3" t="s">
        <v>50</v>
      </c>
      <c r="D56" s="3">
        <v>1</v>
      </c>
      <c r="E56" s="87">
        <v>11313.35</v>
      </c>
      <c r="F56" s="87">
        <f t="shared" si="1"/>
        <v>11313.35</v>
      </c>
    </row>
    <row r="57" spans="1:6" ht="158.4" hidden="1">
      <c r="A57" s="38" t="s">
        <v>265</v>
      </c>
      <c r="B57" s="76" t="s">
        <v>157</v>
      </c>
      <c r="C57" s="3" t="s">
        <v>150</v>
      </c>
      <c r="D57" s="3">
        <v>1</v>
      </c>
      <c r="E57" s="87">
        <v>4270.6499999999996</v>
      </c>
      <c r="F57" s="87">
        <f t="shared" si="1"/>
        <v>4270.6499999999996</v>
      </c>
    </row>
    <row r="58" spans="1:6" ht="57.6" hidden="1">
      <c r="A58" s="38" t="s">
        <v>266</v>
      </c>
      <c r="B58" s="76" t="s">
        <v>158</v>
      </c>
      <c r="C58" s="3"/>
      <c r="D58" s="3"/>
      <c r="E58" s="87"/>
      <c r="F58" s="87">
        <f t="shared" si="1"/>
        <v>0</v>
      </c>
    </row>
    <row r="59" spans="1:6" hidden="1">
      <c r="A59" s="38" t="s">
        <v>267</v>
      </c>
      <c r="B59" s="78" t="s">
        <v>159</v>
      </c>
      <c r="C59" s="3" t="s">
        <v>160</v>
      </c>
      <c r="D59" s="3">
        <v>50</v>
      </c>
      <c r="E59" s="87">
        <v>324.35000000000002</v>
      </c>
      <c r="F59" s="87">
        <f t="shared" si="1"/>
        <v>16217.500000000002</v>
      </c>
    </row>
    <row r="60" spans="1:6" ht="72" hidden="1">
      <c r="A60" s="38" t="s">
        <v>268</v>
      </c>
      <c r="B60" s="76" t="s">
        <v>161</v>
      </c>
      <c r="C60" s="3" t="s">
        <v>162</v>
      </c>
      <c r="D60" s="3">
        <v>1</v>
      </c>
      <c r="E60" s="87">
        <v>12377.45</v>
      </c>
      <c r="F60" s="87">
        <f t="shared" si="1"/>
        <v>12377.45</v>
      </c>
    </row>
    <row r="61" spans="1:6" ht="57.6" hidden="1">
      <c r="A61" s="38" t="s">
        <v>269</v>
      </c>
      <c r="B61" s="76" t="s">
        <v>163</v>
      </c>
      <c r="C61" s="3"/>
      <c r="D61" s="3"/>
      <c r="E61" s="87"/>
      <c r="F61" s="87">
        <f t="shared" si="1"/>
        <v>0</v>
      </c>
    </row>
    <row r="62" spans="1:6" hidden="1">
      <c r="A62" s="38" t="s">
        <v>270</v>
      </c>
      <c r="B62" s="78" t="s">
        <v>164</v>
      </c>
      <c r="C62" s="3" t="s">
        <v>50</v>
      </c>
      <c r="D62" s="3">
        <v>1</v>
      </c>
      <c r="E62" s="87">
        <v>1039.2</v>
      </c>
      <c r="F62" s="87">
        <f t="shared" si="1"/>
        <v>1039.2</v>
      </c>
    </row>
    <row r="63" spans="1:6" hidden="1">
      <c r="A63" s="38" t="s">
        <v>271</v>
      </c>
      <c r="B63" s="78" t="s">
        <v>165</v>
      </c>
      <c r="C63" s="3" t="s">
        <v>50</v>
      </c>
      <c r="D63" s="3">
        <v>2</v>
      </c>
      <c r="E63" s="87">
        <v>818.4</v>
      </c>
      <c r="F63" s="87">
        <f t="shared" si="1"/>
        <v>1636.8</v>
      </c>
    </row>
    <row r="64" spans="1:6" hidden="1">
      <c r="A64" s="38" t="s">
        <v>272</v>
      </c>
      <c r="B64" s="78" t="s">
        <v>166</v>
      </c>
      <c r="C64" s="3" t="s">
        <v>50</v>
      </c>
      <c r="D64" s="3">
        <v>6</v>
      </c>
      <c r="E64" s="87">
        <v>591.6</v>
      </c>
      <c r="F64" s="87">
        <f t="shared" si="1"/>
        <v>3549.6000000000004</v>
      </c>
    </row>
    <row r="65" spans="1:9" hidden="1">
      <c r="A65" s="38" t="s">
        <v>273</v>
      </c>
      <c r="B65" s="78" t="s">
        <v>167</v>
      </c>
      <c r="C65" s="3" t="s">
        <v>50</v>
      </c>
      <c r="D65" s="3">
        <v>14</v>
      </c>
      <c r="E65" s="87">
        <v>532.79999999999995</v>
      </c>
      <c r="F65" s="87">
        <f t="shared" si="1"/>
        <v>7459.1999999999989</v>
      </c>
    </row>
    <row r="66" spans="1:9" ht="43.2" hidden="1">
      <c r="A66" s="38" t="s">
        <v>274</v>
      </c>
      <c r="B66" s="76" t="s">
        <v>168</v>
      </c>
      <c r="C66" s="3"/>
      <c r="D66" s="3"/>
      <c r="E66" s="87"/>
      <c r="F66" s="87">
        <f t="shared" si="1"/>
        <v>0</v>
      </c>
    </row>
    <row r="67" spans="1:9" hidden="1">
      <c r="A67" s="38" t="s">
        <v>275</v>
      </c>
      <c r="B67" s="76" t="s">
        <v>169</v>
      </c>
      <c r="C67" s="3" t="s">
        <v>50</v>
      </c>
      <c r="D67" s="3">
        <v>14</v>
      </c>
      <c r="E67" s="87">
        <v>582.25</v>
      </c>
      <c r="F67" s="87">
        <f t="shared" si="1"/>
        <v>8151.5</v>
      </c>
    </row>
    <row r="68" spans="1:9" ht="57.6" hidden="1">
      <c r="A68" s="38" t="s">
        <v>276</v>
      </c>
      <c r="B68" s="76" t="s">
        <v>170</v>
      </c>
      <c r="C68" s="3"/>
      <c r="D68" s="3"/>
      <c r="E68" s="87"/>
      <c r="F68" s="87">
        <f t="shared" si="1"/>
        <v>0</v>
      </c>
    </row>
    <row r="69" spans="1:9" hidden="1">
      <c r="A69" s="38" t="s">
        <v>277</v>
      </c>
      <c r="B69" s="78" t="s">
        <v>171</v>
      </c>
      <c r="C69" s="3"/>
      <c r="D69" s="3"/>
      <c r="E69" s="87"/>
      <c r="F69" s="87">
        <f t="shared" si="1"/>
        <v>0</v>
      </c>
    </row>
    <row r="70" spans="1:9" hidden="1">
      <c r="A70" s="38" t="s">
        <v>278</v>
      </c>
      <c r="B70" s="78" t="s">
        <v>172</v>
      </c>
      <c r="C70" s="3" t="s">
        <v>174</v>
      </c>
      <c r="D70" s="3">
        <v>50</v>
      </c>
      <c r="E70" s="87">
        <v>104.9</v>
      </c>
      <c r="F70" s="87">
        <f t="shared" si="1"/>
        <v>5245</v>
      </c>
    </row>
    <row r="71" spans="1:9" hidden="1">
      <c r="A71" s="38" t="s">
        <v>279</v>
      </c>
      <c r="B71" s="78" t="s">
        <v>173</v>
      </c>
      <c r="C71" s="3" t="s">
        <v>174</v>
      </c>
      <c r="D71" s="3">
        <v>50</v>
      </c>
      <c r="E71" s="87">
        <v>117.45</v>
      </c>
      <c r="F71" s="87">
        <f t="shared" si="1"/>
        <v>5872.5</v>
      </c>
    </row>
    <row r="72" spans="1:9" hidden="1">
      <c r="A72" s="38"/>
      <c r="B72" s="79" t="s">
        <v>223</v>
      </c>
      <c r="C72" s="22"/>
      <c r="D72" s="22"/>
      <c r="E72" s="54"/>
      <c r="F72" s="54">
        <f>SUM(F47:F71)</f>
        <v>147739.85</v>
      </c>
      <c r="H72">
        <f>F72+F145</f>
        <v>170642.45</v>
      </c>
    </row>
    <row r="73" spans="1:9" hidden="1">
      <c r="A73" s="38"/>
      <c r="B73" s="79" t="s">
        <v>219</v>
      </c>
    </row>
    <row r="74" spans="1:9" ht="43.2" hidden="1">
      <c r="A74" s="38" t="s">
        <v>280</v>
      </c>
      <c r="B74" s="70" t="s">
        <v>88</v>
      </c>
      <c r="C74" s="27"/>
      <c r="D74" s="27"/>
      <c r="E74" s="88"/>
      <c r="F74" s="86"/>
    </row>
    <row r="75" spans="1:9" hidden="1">
      <c r="A75" s="38" t="s">
        <v>281</v>
      </c>
      <c r="B75" s="70" t="s">
        <v>87</v>
      </c>
      <c r="C75" s="3" t="s">
        <v>25</v>
      </c>
      <c r="D75" s="25">
        <v>53</v>
      </c>
      <c r="E75" s="87">
        <v>10965.15</v>
      </c>
      <c r="F75" s="86">
        <f>E75*D75</f>
        <v>581152.94999999995</v>
      </c>
    </row>
    <row r="76" spans="1:9" hidden="1">
      <c r="A76" s="38" t="s">
        <v>282</v>
      </c>
      <c r="B76" s="72" t="s">
        <v>89</v>
      </c>
      <c r="C76" s="3" t="s">
        <v>25</v>
      </c>
      <c r="D76" s="25">
        <v>53</v>
      </c>
      <c r="E76" s="87">
        <v>14494.9</v>
      </c>
      <c r="F76" s="86">
        <f t="shared" ref="F76:F107" si="2">E76*D76</f>
        <v>768229.7</v>
      </c>
    </row>
    <row r="77" spans="1:9" hidden="1">
      <c r="A77" s="38" t="s">
        <v>283</v>
      </c>
      <c r="B77" s="80" t="s">
        <v>227</v>
      </c>
      <c r="C77" s="3"/>
      <c r="D77" s="25"/>
      <c r="E77" s="87"/>
      <c r="F77" s="86">
        <f t="shared" si="2"/>
        <v>0</v>
      </c>
    </row>
    <row r="78" spans="1:9" ht="43.2" hidden="1">
      <c r="A78" s="38" t="s">
        <v>284</v>
      </c>
      <c r="B78" s="70" t="s">
        <v>88</v>
      </c>
      <c r="C78" s="27"/>
      <c r="D78" s="27"/>
      <c r="E78" s="88"/>
      <c r="F78" s="86">
        <f t="shared" si="2"/>
        <v>0</v>
      </c>
      <c r="I78">
        <v>7000</v>
      </c>
    </row>
    <row r="79" spans="1:9" hidden="1">
      <c r="A79" s="38" t="s">
        <v>285</v>
      </c>
      <c r="B79" s="70" t="s">
        <v>87</v>
      </c>
      <c r="C79" s="3" t="s">
        <v>25</v>
      </c>
      <c r="D79" s="25">
        <v>0.86330690826727063</v>
      </c>
      <c r="E79" s="87">
        <v>10965.15</v>
      </c>
      <c r="F79" s="86">
        <f t="shared" si="2"/>
        <v>9466.289745186863</v>
      </c>
      <c r="I79">
        <f>I78*0.25</f>
        <v>1750</v>
      </c>
    </row>
    <row r="80" spans="1:9" hidden="1">
      <c r="A80" s="38" t="s">
        <v>286</v>
      </c>
      <c r="B80" s="72" t="s">
        <v>90</v>
      </c>
      <c r="C80" s="3" t="s">
        <v>25</v>
      </c>
      <c r="D80" s="25">
        <v>0.74745186862967172</v>
      </c>
      <c r="E80" s="87">
        <v>12452.85</v>
      </c>
      <c r="F80" s="86">
        <f t="shared" si="2"/>
        <v>9307.9060022650083</v>
      </c>
      <c r="I80">
        <f>I79/35.32</f>
        <v>49.546998867497166</v>
      </c>
    </row>
    <row r="81" spans="1:6" hidden="1">
      <c r="A81" s="38" t="s">
        <v>287</v>
      </c>
      <c r="B81" s="72" t="s">
        <v>89</v>
      </c>
      <c r="C81" s="3" t="s">
        <v>25</v>
      </c>
      <c r="D81" s="25">
        <v>1.4014722536806343</v>
      </c>
      <c r="E81" s="87">
        <v>14494.9</v>
      </c>
      <c r="F81" s="86">
        <f t="shared" si="2"/>
        <v>20314.200169875425</v>
      </c>
    </row>
    <row r="82" spans="1:6" hidden="1">
      <c r="A82" s="38" t="s">
        <v>288</v>
      </c>
      <c r="B82" s="72" t="s">
        <v>92</v>
      </c>
      <c r="C82" s="3" t="s">
        <v>25</v>
      </c>
      <c r="D82" s="25">
        <v>1.9620611551528881</v>
      </c>
      <c r="E82" s="87">
        <v>4478.8</v>
      </c>
      <c r="F82" s="86">
        <f t="shared" si="2"/>
        <v>8787.6795016987562</v>
      </c>
    </row>
    <row r="83" spans="1:6" ht="115.2" hidden="1">
      <c r="A83" s="38" t="s">
        <v>289</v>
      </c>
      <c r="B83" s="70" t="s">
        <v>39</v>
      </c>
      <c r="C83" s="27"/>
      <c r="D83" s="27"/>
      <c r="E83" s="88"/>
      <c r="F83" s="86">
        <f t="shared" si="2"/>
        <v>0</v>
      </c>
    </row>
    <row r="84" spans="1:6" ht="86.4" hidden="1">
      <c r="A84" s="38" t="s">
        <v>290</v>
      </c>
      <c r="B84" s="70" t="s">
        <v>37</v>
      </c>
      <c r="C84" s="3" t="s">
        <v>25</v>
      </c>
      <c r="D84" s="25">
        <v>1.5416194790486977</v>
      </c>
      <c r="E84" s="87">
        <v>17857.8</v>
      </c>
      <c r="F84" s="86">
        <f t="shared" si="2"/>
        <v>27529.932332955832</v>
      </c>
    </row>
    <row r="85" spans="1:6" ht="57.6" hidden="1">
      <c r="A85" s="38" t="s">
        <v>291</v>
      </c>
      <c r="B85" s="70" t="s">
        <v>38</v>
      </c>
      <c r="C85" s="3" t="s">
        <v>25</v>
      </c>
      <c r="D85" s="25">
        <v>1.5727633069082674</v>
      </c>
      <c r="E85" s="87">
        <v>22659.55</v>
      </c>
      <c r="F85" s="86">
        <f t="shared" si="2"/>
        <v>35638.10879105323</v>
      </c>
    </row>
    <row r="86" spans="1:6" ht="72" hidden="1">
      <c r="A86" s="38" t="s">
        <v>292</v>
      </c>
      <c r="B86" s="70" t="s">
        <v>44</v>
      </c>
      <c r="C86" s="27"/>
      <c r="D86" s="27"/>
      <c r="E86" s="88"/>
      <c r="F86" s="86">
        <f t="shared" si="2"/>
        <v>0</v>
      </c>
    </row>
    <row r="87" spans="1:6" hidden="1">
      <c r="A87" s="38" t="s">
        <v>293</v>
      </c>
      <c r="B87" s="72" t="s">
        <v>45</v>
      </c>
      <c r="C87" s="3" t="s">
        <v>51</v>
      </c>
      <c r="D87" s="25">
        <v>12</v>
      </c>
      <c r="E87" s="87">
        <v>34702.15</v>
      </c>
      <c r="F87" s="86">
        <f t="shared" si="2"/>
        <v>416425.80000000005</v>
      </c>
    </row>
    <row r="88" spans="1:6" ht="28.8" hidden="1">
      <c r="A88" s="38" t="s">
        <v>294</v>
      </c>
      <c r="B88" s="70" t="s">
        <v>41</v>
      </c>
      <c r="C88" s="3" t="s">
        <v>25</v>
      </c>
      <c r="D88" s="25">
        <v>2.7328708946772369</v>
      </c>
      <c r="E88" s="89">
        <v>12051.65</v>
      </c>
      <c r="F88" s="86">
        <f t="shared" si="2"/>
        <v>32935.60351783692</v>
      </c>
    </row>
    <row r="89" spans="1:6" ht="30" hidden="1" customHeight="1">
      <c r="A89" s="38" t="s">
        <v>295</v>
      </c>
      <c r="B89" s="73" t="str">
        <f>B20</f>
        <v>Pacca brick work in ground floor cement, sand mortar:- Ratio 1:4</v>
      </c>
      <c r="C89" s="30" t="s">
        <v>25</v>
      </c>
      <c r="D89" s="31">
        <v>3.5854331823329559</v>
      </c>
      <c r="E89" s="90">
        <v>13038.15</v>
      </c>
      <c r="F89" s="86">
        <f t="shared" si="2"/>
        <v>46747.415646234425</v>
      </c>
    </row>
    <row r="90" spans="1:6" ht="30" hidden="1" customHeight="1">
      <c r="A90" s="38" t="s">
        <v>296</v>
      </c>
      <c r="B90" s="74" t="s">
        <v>27</v>
      </c>
      <c r="C90" s="15" t="s">
        <v>26</v>
      </c>
      <c r="D90" s="24">
        <v>20.465116279069772</v>
      </c>
      <c r="E90" s="87">
        <v>422.75</v>
      </c>
      <c r="F90" s="86">
        <f t="shared" si="2"/>
        <v>8651.6279069767461</v>
      </c>
    </row>
    <row r="91" spans="1:6" ht="30" hidden="1" customHeight="1">
      <c r="A91" s="38" t="s">
        <v>297</v>
      </c>
      <c r="B91" s="70" t="s">
        <v>28</v>
      </c>
      <c r="C91" s="3" t="s">
        <v>26</v>
      </c>
      <c r="D91" s="25">
        <v>20.465116279069772</v>
      </c>
      <c r="E91" s="89">
        <v>565.25</v>
      </c>
      <c r="F91" s="86">
        <f t="shared" si="2"/>
        <v>11567.906976744189</v>
      </c>
    </row>
    <row r="92" spans="1:6" ht="30" hidden="1" customHeight="1">
      <c r="A92" s="38" t="s">
        <v>298</v>
      </c>
      <c r="B92" s="70" t="s">
        <v>29</v>
      </c>
      <c r="C92" s="14" t="s">
        <v>26</v>
      </c>
      <c r="D92" s="36">
        <v>2.5581395348837215</v>
      </c>
      <c r="E92" s="90">
        <v>472.4</v>
      </c>
      <c r="F92" s="86">
        <f t="shared" si="2"/>
        <v>1208.4651162790699</v>
      </c>
    </row>
    <row r="93" spans="1:6" ht="43.2" hidden="1">
      <c r="A93" s="38" t="s">
        <v>299</v>
      </c>
      <c r="B93" s="69" t="s">
        <v>52</v>
      </c>
      <c r="C93" s="3" t="s">
        <v>26</v>
      </c>
      <c r="D93" s="25">
        <v>43.488372093023266</v>
      </c>
      <c r="E93" s="87">
        <v>51.2</v>
      </c>
      <c r="F93" s="86">
        <f t="shared" si="2"/>
        <v>2226.6046511627915</v>
      </c>
    </row>
    <row r="94" spans="1:6" hidden="1">
      <c r="A94" s="38" t="s">
        <v>300</v>
      </c>
      <c r="B94" s="72" t="s">
        <v>53</v>
      </c>
      <c r="C94" s="3" t="s">
        <v>26</v>
      </c>
      <c r="D94" s="25">
        <v>43.488372093023266</v>
      </c>
      <c r="E94" s="87">
        <v>179.25</v>
      </c>
      <c r="F94" s="86">
        <f t="shared" si="2"/>
        <v>7795.2906976744207</v>
      </c>
    </row>
    <row r="95" spans="1:6" ht="43.2" hidden="1">
      <c r="A95" s="38" t="s">
        <v>301</v>
      </c>
      <c r="B95" s="74" t="s">
        <v>30</v>
      </c>
      <c r="C95" s="15" t="s">
        <v>26</v>
      </c>
      <c r="D95" s="24">
        <v>3.0697674418604652</v>
      </c>
      <c r="E95" s="86">
        <v>864.85</v>
      </c>
      <c r="F95" s="86">
        <f t="shared" si="2"/>
        <v>2654.8883720930235</v>
      </c>
    </row>
    <row r="96" spans="1:6" ht="57.6" hidden="1">
      <c r="A96" s="38" t="s">
        <v>302</v>
      </c>
      <c r="B96" s="70" t="s">
        <v>31</v>
      </c>
      <c r="C96" s="3" t="s">
        <v>26</v>
      </c>
      <c r="D96" s="25">
        <v>20.465116279069772</v>
      </c>
      <c r="E96" s="87">
        <v>909.95</v>
      </c>
      <c r="F96" s="86">
        <f t="shared" si="2"/>
        <v>18622.232558139538</v>
      </c>
    </row>
    <row r="97" spans="1:6" ht="86.4" hidden="1">
      <c r="A97" s="38" t="s">
        <v>303</v>
      </c>
      <c r="B97" s="69" t="s">
        <v>48</v>
      </c>
      <c r="C97" s="3" t="s">
        <v>26</v>
      </c>
      <c r="D97" s="25">
        <v>2.5581395348837215</v>
      </c>
      <c r="E97" s="87">
        <v>2063.65</v>
      </c>
      <c r="F97" s="86">
        <f t="shared" si="2"/>
        <v>5279.1046511627919</v>
      </c>
    </row>
    <row r="98" spans="1:6" ht="30" hidden="1" customHeight="1">
      <c r="A98" s="38" t="s">
        <v>304</v>
      </c>
      <c r="B98" s="72" t="s">
        <v>49</v>
      </c>
      <c r="C98" s="3" t="s">
        <v>50</v>
      </c>
      <c r="D98" s="3">
        <v>1</v>
      </c>
      <c r="E98" s="87">
        <v>997.2</v>
      </c>
      <c r="F98" s="86">
        <f t="shared" si="2"/>
        <v>997.2</v>
      </c>
    </row>
    <row r="99" spans="1:6" ht="86.4" hidden="1">
      <c r="A99" s="38" t="s">
        <v>305</v>
      </c>
      <c r="B99" s="70" t="s">
        <v>67</v>
      </c>
      <c r="C99" s="3" t="s">
        <v>26</v>
      </c>
      <c r="D99" s="25">
        <v>6.7534883720930239</v>
      </c>
      <c r="E99" s="89">
        <v>128.80000000000001</v>
      </c>
      <c r="F99" s="86">
        <f t="shared" si="2"/>
        <v>869.84930232558156</v>
      </c>
    </row>
    <row r="100" spans="1:6" ht="86.4" hidden="1">
      <c r="A100" s="38" t="s">
        <v>306</v>
      </c>
      <c r="B100" s="70" t="str">
        <f>'civil works (2)'!B38</f>
        <v>Providing and laying superb quality Ceramic tile floors of Masterbrand of specified size,Glossy/Matt/Texture of approved Color andShade as per approved design with adhesive bond, over 3/4" thick(1;2) cement sand plaster i/c the cost of sealer for finishing the jointsi/c cutting grinding complete in all respects and as approved anddirected by the Engineer Incharge. iii) 6"x6"</v>
      </c>
      <c r="C100" s="3" t="s">
        <v>26</v>
      </c>
      <c r="D100" s="25">
        <v>2.5581395348837215</v>
      </c>
      <c r="E100" s="87">
        <v>2725.9</v>
      </c>
      <c r="F100" s="86">
        <f t="shared" si="2"/>
        <v>6973.2325581395362</v>
      </c>
    </row>
    <row r="101" spans="1:6" ht="86.4" hidden="1">
      <c r="A101" s="38" t="s">
        <v>307</v>
      </c>
      <c r="B101" s="69" t="str">
        <f>'civil works (2)'!B39</f>
        <v>Providing and laying superb quality Ceramic tiles dado of Masterbrand of specified size,Glossy/Matt/Texture skirting/dado of approvedColor and Shade with adhesive bond over 1/2"thick (1:2) cementplaster i/c the cost of sealer for finishing the joints i/c cutting grindingcomplete in all respects as approved and directed by the EngineerIncharge. iii) 6"x6"</v>
      </c>
      <c r="C101" s="3" t="s">
        <v>26</v>
      </c>
      <c r="D101" s="25">
        <v>10.232558139534886</v>
      </c>
      <c r="E101" s="87">
        <v>3531</v>
      </c>
      <c r="F101" s="86">
        <f t="shared" si="2"/>
        <v>36131.162790697679</v>
      </c>
    </row>
    <row r="102" spans="1:6" hidden="1">
      <c r="A102" s="38" t="s">
        <v>308</v>
      </c>
      <c r="B102" s="76" t="s">
        <v>101</v>
      </c>
      <c r="C102" s="3" t="s">
        <v>25</v>
      </c>
      <c r="D102" s="25">
        <v>3.7372593431483581</v>
      </c>
      <c r="E102" s="89">
        <v>954.05</v>
      </c>
      <c r="F102" s="86">
        <f t="shared" si="2"/>
        <v>3565.5322763306908</v>
      </c>
    </row>
    <row r="103" spans="1:6" ht="72" hidden="1">
      <c r="A103" s="38" t="s">
        <v>309</v>
      </c>
      <c r="B103" s="70" t="s">
        <v>79</v>
      </c>
      <c r="C103" s="3" t="s">
        <v>26</v>
      </c>
      <c r="D103" s="25">
        <v>12.279069767441861</v>
      </c>
      <c r="E103" s="87">
        <v>3821.6</v>
      </c>
      <c r="F103" s="86">
        <f t="shared" si="2"/>
        <v>46925.693023255815</v>
      </c>
    </row>
    <row r="104" spans="1:6" ht="100.8" hidden="1">
      <c r="A104" s="38" t="s">
        <v>310</v>
      </c>
      <c r="B104" s="70" t="s">
        <v>83</v>
      </c>
      <c r="C104" s="3" t="s">
        <v>26</v>
      </c>
      <c r="D104" s="25">
        <v>15.860465116279071</v>
      </c>
      <c r="E104" s="87">
        <v>5496.2</v>
      </c>
      <c r="F104" s="86">
        <f t="shared" si="2"/>
        <v>87172.288372093026</v>
      </c>
    </row>
    <row r="105" spans="1:6" ht="144" hidden="1">
      <c r="A105" s="38" t="s">
        <v>311</v>
      </c>
      <c r="B105" s="70" t="s">
        <v>80</v>
      </c>
      <c r="C105" s="3" t="s">
        <v>26</v>
      </c>
      <c r="D105" s="25">
        <v>11.972093023255814</v>
      </c>
      <c r="E105" s="87">
        <v>12613.65</v>
      </c>
      <c r="F105" s="86">
        <f t="shared" si="2"/>
        <v>151011.7911627907</v>
      </c>
    </row>
    <row r="106" spans="1:6" ht="72" hidden="1">
      <c r="A106" s="38" t="s">
        <v>312</v>
      </c>
      <c r="B106" s="70" t="s">
        <v>81</v>
      </c>
      <c r="C106" s="3" t="s">
        <v>26</v>
      </c>
      <c r="D106" s="25">
        <v>11.972093023255814</v>
      </c>
      <c r="E106" s="87">
        <v>14870.3</v>
      </c>
      <c r="F106" s="86">
        <f t="shared" si="2"/>
        <v>178028.61488372093</v>
      </c>
    </row>
    <row r="107" spans="1:6" ht="115.2" hidden="1">
      <c r="A107" s="38" t="s">
        <v>313</v>
      </c>
      <c r="B107" s="75" t="s">
        <v>184</v>
      </c>
      <c r="C107" s="3" t="s">
        <v>26</v>
      </c>
      <c r="D107" s="25">
        <v>2.4302325581395352</v>
      </c>
      <c r="E107" s="89">
        <v>23622.75</v>
      </c>
      <c r="F107" s="86">
        <f t="shared" si="2"/>
        <v>57408.776162790702</v>
      </c>
    </row>
    <row r="108" spans="1:6" hidden="1">
      <c r="A108" s="38"/>
      <c r="B108" s="109" t="s">
        <v>224</v>
      </c>
      <c r="C108" s="109"/>
      <c r="D108" s="109"/>
      <c r="E108" s="109"/>
      <c r="F108" s="54">
        <f>SUM(F78:F107)</f>
        <v>1234243.1971694834</v>
      </c>
    </row>
    <row r="109" spans="1:6" hidden="1">
      <c r="A109" s="38"/>
      <c r="B109" s="79" t="s">
        <v>220</v>
      </c>
      <c r="C109" s="22"/>
      <c r="D109" s="22"/>
      <c r="E109" s="54"/>
      <c r="F109" s="54"/>
    </row>
    <row r="110" spans="1:6" ht="28.8" hidden="1">
      <c r="A110" s="38" t="s">
        <v>314</v>
      </c>
      <c r="B110" s="76" t="s">
        <v>186</v>
      </c>
      <c r="C110" s="3" t="s">
        <v>50</v>
      </c>
      <c r="D110" s="3">
        <v>1</v>
      </c>
      <c r="E110" s="87">
        <v>3609.65</v>
      </c>
      <c r="F110" s="87">
        <f>E110*D110</f>
        <v>3609.65</v>
      </c>
    </row>
    <row r="111" spans="1:6" ht="43.2" hidden="1">
      <c r="A111" s="38" t="s">
        <v>315</v>
      </c>
      <c r="B111" s="76" t="s">
        <v>188</v>
      </c>
      <c r="C111" s="3" t="s">
        <v>50</v>
      </c>
      <c r="D111" s="3">
        <v>1</v>
      </c>
      <c r="E111" s="87">
        <v>9573.9</v>
      </c>
      <c r="F111" s="87">
        <f t="shared" ref="F111:F129" si="3">E111*D111</f>
        <v>9573.9</v>
      </c>
    </row>
    <row r="112" spans="1:6" ht="72" hidden="1">
      <c r="A112" s="38" t="s">
        <v>316</v>
      </c>
      <c r="B112" s="76" t="s">
        <v>189</v>
      </c>
      <c r="C112" s="3"/>
      <c r="D112" s="3"/>
      <c r="E112" s="87"/>
      <c r="F112" s="87">
        <f t="shared" si="3"/>
        <v>0</v>
      </c>
    </row>
    <row r="113" spans="1:6" hidden="1">
      <c r="A113" s="38" t="s">
        <v>317</v>
      </c>
      <c r="B113" s="78" t="s">
        <v>190</v>
      </c>
      <c r="C113" s="3" t="s">
        <v>50</v>
      </c>
      <c r="D113" s="3">
        <v>1</v>
      </c>
      <c r="E113" s="87">
        <v>2173.5500000000002</v>
      </c>
      <c r="F113" s="87">
        <f t="shared" si="3"/>
        <v>2173.5500000000002</v>
      </c>
    </row>
    <row r="114" spans="1:6" hidden="1">
      <c r="A114" s="38" t="s">
        <v>318</v>
      </c>
      <c r="B114" s="78" t="s">
        <v>191</v>
      </c>
      <c r="C114" s="3" t="s">
        <v>50</v>
      </c>
      <c r="D114" s="3">
        <v>1</v>
      </c>
      <c r="E114" s="87">
        <v>1813.55</v>
      </c>
      <c r="F114" s="87">
        <f t="shared" si="3"/>
        <v>1813.55</v>
      </c>
    </row>
    <row r="115" spans="1:6" hidden="1">
      <c r="A115" s="38" t="s">
        <v>319</v>
      </c>
      <c r="B115" s="78" t="s">
        <v>192</v>
      </c>
      <c r="C115" s="3" t="s">
        <v>50</v>
      </c>
      <c r="D115" s="3">
        <v>1</v>
      </c>
      <c r="E115" s="87">
        <v>2293.5500000000002</v>
      </c>
      <c r="F115" s="87">
        <f t="shared" si="3"/>
        <v>2293.5500000000002</v>
      </c>
    </row>
    <row r="116" spans="1:6" hidden="1">
      <c r="A116" s="38" t="s">
        <v>320</v>
      </c>
      <c r="B116" s="78" t="s">
        <v>193</v>
      </c>
      <c r="C116" s="3" t="s">
        <v>160</v>
      </c>
      <c r="D116" s="3">
        <v>1</v>
      </c>
      <c r="E116" s="87">
        <v>673.55</v>
      </c>
      <c r="F116" s="87">
        <f t="shared" si="3"/>
        <v>673.55</v>
      </c>
    </row>
    <row r="117" spans="1:6" ht="86.4" hidden="1">
      <c r="A117" s="38" t="s">
        <v>321</v>
      </c>
      <c r="B117" s="76" t="s">
        <v>194</v>
      </c>
      <c r="C117" s="3" t="s">
        <v>195</v>
      </c>
      <c r="D117" s="3">
        <v>15</v>
      </c>
      <c r="E117" s="87">
        <v>37.450000000000003</v>
      </c>
      <c r="F117" s="87">
        <f t="shared" si="3"/>
        <v>561.75</v>
      </c>
    </row>
    <row r="118" spans="1:6" ht="57.6" hidden="1">
      <c r="A118" s="38" t="s">
        <v>322</v>
      </c>
      <c r="B118" s="76" t="s">
        <v>196</v>
      </c>
      <c r="C118" s="3" t="s">
        <v>50</v>
      </c>
      <c r="D118" s="3">
        <v>1</v>
      </c>
      <c r="E118" s="87">
        <v>2550.6999999999998</v>
      </c>
      <c r="F118" s="87">
        <f t="shared" si="3"/>
        <v>2550.6999999999998</v>
      </c>
    </row>
    <row r="119" spans="1:6" ht="28.8" hidden="1">
      <c r="A119" s="38" t="s">
        <v>323</v>
      </c>
      <c r="B119" s="76" t="s">
        <v>197</v>
      </c>
      <c r="C119" s="3" t="s">
        <v>50</v>
      </c>
      <c r="D119" s="3">
        <v>1</v>
      </c>
      <c r="E119" s="87">
        <v>3445.15</v>
      </c>
      <c r="F119" s="87">
        <f t="shared" si="3"/>
        <v>3445.15</v>
      </c>
    </row>
    <row r="120" spans="1:6" ht="57.6" hidden="1">
      <c r="A120" s="38" t="s">
        <v>324</v>
      </c>
      <c r="B120" s="76" t="s">
        <v>198</v>
      </c>
      <c r="C120" s="3" t="s">
        <v>199</v>
      </c>
      <c r="D120" s="3">
        <v>1</v>
      </c>
      <c r="E120" s="87">
        <v>21240.6</v>
      </c>
      <c r="F120" s="87">
        <f t="shared" si="3"/>
        <v>21240.6</v>
      </c>
    </row>
    <row r="121" spans="1:6" ht="43.2" hidden="1">
      <c r="A121" s="38" t="s">
        <v>325</v>
      </c>
      <c r="B121" s="76" t="s">
        <v>200</v>
      </c>
      <c r="C121" s="3"/>
      <c r="D121" s="3">
        <v>1</v>
      </c>
      <c r="E121" s="87">
        <v>582.25</v>
      </c>
      <c r="F121" s="87">
        <f t="shared" si="3"/>
        <v>582.25</v>
      </c>
    </row>
    <row r="122" spans="1:6" hidden="1">
      <c r="A122" s="38" t="s">
        <v>326</v>
      </c>
      <c r="B122" s="78" t="s">
        <v>201</v>
      </c>
      <c r="C122" s="3" t="s">
        <v>204</v>
      </c>
      <c r="D122" s="3">
        <v>5</v>
      </c>
      <c r="E122" s="87">
        <v>1200.25</v>
      </c>
      <c r="F122" s="87">
        <f t="shared" si="3"/>
        <v>6001.25</v>
      </c>
    </row>
    <row r="123" spans="1:6" hidden="1">
      <c r="A123" s="38" t="s">
        <v>327</v>
      </c>
      <c r="B123" s="78" t="s">
        <v>202</v>
      </c>
      <c r="C123" s="3" t="s">
        <v>204</v>
      </c>
      <c r="D123" s="3">
        <v>5</v>
      </c>
      <c r="E123" s="87">
        <v>1799.6</v>
      </c>
      <c r="F123" s="87">
        <f t="shared" si="3"/>
        <v>8998</v>
      </c>
    </row>
    <row r="124" spans="1:6" hidden="1">
      <c r="A124" s="38" t="s">
        <v>328</v>
      </c>
      <c r="B124" s="76" t="s">
        <v>203</v>
      </c>
      <c r="C124" s="3" t="s">
        <v>204</v>
      </c>
      <c r="D124" s="3">
        <v>10</v>
      </c>
      <c r="E124" s="87">
        <v>3439.8</v>
      </c>
      <c r="F124" s="87">
        <f t="shared" si="3"/>
        <v>34398</v>
      </c>
    </row>
    <row r="125" spans="1:6" ht="72" hidden="1">
      <c r="A125" s="38" t="s">
        <v>329</v>
      </c>
      <c r="B125" s="76" t="s">
        <v>205</v>
      </c>
      <c r="C125" s="3"/>
      <c r="D125" s="3"/>
      <c r="E125" s="87"/>
      <c r="F125" s="87">
        <f t="shared" si="3"/>
        <v>0</v>
      </c>
    </row>
    <row r="126" spans="1:6" hidden="1">
      <c r="A126" s="38" t="s">
        <v>330</v>
      </c>
      <c r="B126" s="78" t="s">
        <v>206</v>
      </c>
      <c r="C126" s="3"/>
      <c r="D126" s="3"/>
      <c r="E126" s="87"/>
      <c r="F126" s="87">
        <f t="shared" si="3"/>
        <v>0</v>
      </c>
    </row>
    <row r="127" spans="1:6" hidden="1">
      <c r="A127" s="38" t="s">
        <v>331</v>
      </c>
      <c r="B127" s="78" t="s">
        <v>207</v>
      </c>
      <c r="C127" s="3" t="s">
        <v>174</v>
      </c>
      <c r="D127" s="3">
        <v>10</v>
      </c>
      <c r="E127" s="87">
        <v>159.65</v>
      </c>
      <c r="F127" s="87">
        <f t="shared" si="3"/>
        <v>1596.5</v>
      </c>
    </row>
    <row r="128" spans="1:6" hidden="1">
      <c r="A128" s="38" t="s">
        <v>332</v>
      </c>
      <c r="B128" s="78" t="s">
        <v>208</v>
      </c>
      <c r="C128" s="3" t="s">
        <v>174</v>
      </c>
      <c r="D128" s="3">
        <v>20</v>
      </c>
      <c r="E128" s="87">
        <v>257.25</v>
      </c>
      <c r="F128" s="87">
        <f t="shared" si="3"/>
        <v>5145</v>
      </c>
    </row>
    <row r="129" spans="1:6" ht="57.6" hidden="1">
      <c r="A129" s="38" t="s">
        <v>333</v>
      </c>
      <c r="B129" s="75" t="s">
        <v>212</v>
      </c>
      <c r="C129" s="3" t="s">
        <v>50</v>
      </c>
      <c r="D129" s="3">
        <v>1</v>
      </c>
      <c r="E129" s="87">
        <v>25300</v>
      </c>
      <c r="F129" s="87">
        <f t="shared" si="3"/>
        <v>25300</v>
      </c>
    </row>
    <row r="130" spans="1:6" hidden="1">
      <c r="A130" s="38"/>
      <c r="B130" s="79" t="s">
        <v>225</v>
      </c>
      <c r="C130" s="22"/>
      <c r="D130" s="22"/>
      <c r="E130" s="54"/>
      <c r="F130" s="54">
        <f>SUM(F110:F129)</f>
        <v>129956.95</v>
      </c>
    </row>
    <row r="131" spans="1:6" hidden="1">
      <c r="A131" s="38"/>
      <c r="B131" s="79" t="s">
        <v>221</v>
      </c>
      <c r="C131" s="22"/>
      <c r="D131" s="22"/>
      <c r="E131" s="54"/>
      <c r="F131" s="54"/>
    </row>
    <row r="132" spans="1:6" ht="43.2" hidden="1">
      <c r="A132" s="38" t="s">
        <v>255</v>
      </c>
      <c r="B132" s="76" t="s">
        <v>145</v>
      </c>
      <c r="C132" s="3" t="s">
        <v>50</v>
      </c>
      <c r="D132" s="3">
        <v>1</v>
      </c>
      <c r="E132" s="87">
        <v>1890.35</v>
      </c>
      <c r="F132" s="87">
        <f>E132*D132</f>
        <v>1890.35</v>
      </c>
    </row>
    <row r="133" spans="1:6" ht="86.4" hidden="1">
      <c r="A133" s="38" t="s">
        <v>256</v>
      </c>
      <c r="B133" s="76" t="s">
        <v>151</v>
      </c>
      <c r="C133" s="3"/>
      <c r="D133" s="3"/>
      <c r="E133" s="87"/>
      <c r="F133" s="87">
        <f t="shared" ref="F133:F144" si="4">E133*D133</f>
        <v>0</v>
      </c>
    </row>
    <row r="134" spans="1:6" hidden="1">
      <c r="A134" s="38" t="s">
        <v>257</v>
      </c>
      <c r="B134" s="78" t="s">
        <v>152</v>
      </c>
      <c r="C134" s="3" t="s">
        <v>50</v>
      </c>
      <c r="D134" s="3">
        <v>1</v>
      </c>
      <c r="E134" s="87">
        <v>1546.35</v>
      </c>
      <c r="F134" s="87">
        <f t="shared" si="4"/>
        <v>1546.35</v>
      </c>
    </row>
    <row r="135" spans="1:6" ht="57.6" hidden="1">
      <c r="A135" s="38" t="s">
        <v>258</v>
      </c>
      <c r="B135" s="76" t="s">
        <v>158</v>
      </c>
      <c r="C135" s="3"/>
      <c r="D135" s="3"/>
      <c r="E135" s="87"/>
      <c r="F135" s="87">
        <f t="shared" si="4"/>
        <v>0</v>
      </c>
    </row>
    <row r="136" spans="1:6" hidden="1">
      <c r="A136" s="38" t="s">
        <v>259</v>
      </c>
      <c r="B136" s="78" t="s">
        <v>159</v>
      </c>
      <c r="C136" s="3" t="s">
        <v>160</v>
      </c>
      <c r="D136" s="3">
        <v>10</v>
      </c>
      <c r="E136" s="87">
        <v>324.35000000000002</v>
      </c>
      <c r="F136" s="87">
        <f t="shared" si="4"/>
        <v>3243.5</v>
      </c>
    </row>
    <row r="137" spans="1:6" ht="72" hidden="1">
      <c r="A137" s="38" t="s">
        <v>260</v>
      </c>
      <c r="B137" s="76" t="s">
        <v>161</v>
      </c>
      <c r="C137" s="3" t="s">
        <v>162</v>
      </c>
      <c r="D137" s="3">
        <v>1</v>
      </c>
      <c r="E137" s="87">
        <v>12377.45</v>
      </c>
      <c r="F137" s="87">
        <f t="shared" si="4"/>
        <v>12377.45</v>
      </c>
    </row>
    <row r="138" spans="1:6" ht="57.6" hidden="1">
      <c r="A138" s="38" t="s">
        <v>261</v>
      </c>
      <c r="B138" s="76" t="s">
        <v>163</v>
      </c>
      <c r="C138" s="3"/>
      <c r="D138" s="3"/>
      <c r="E138" s="87"/>
      <c r="F138" s="87">
        <f t="shared" si="4"/>
        <v>0</v>
      </c>
    </row>
    <row r="139" spans="1:6" hidden="1">
      <c r="A139" s="38" t="s">
        <v>262</v>
      </c>
      <c r="B139" s="78" t="s">
        <v>164</v>
      </c>
      <c r="C139" s="3" t="s">
        <v>50</v>
      </c>
      <c r="D139" s="3">
        <v>1</v>
      </c>
      <c r="E139" s="87">
        <v>1039.2</v>
      </c>
      <c r="F139" s="87">
        <f t="shared" si="4"/>
        <v>1039.2</v>
      </c>
    </row>
    <row r="140" spans="1:6" ht="43.2" hidden="1">
      <c r="A140" s="38" t="s">
        <v>263</v>
      </c>
      <c r="B140" s="76" t="s">
        <v>168</v>
      </c>
      <c r="C140" s="3"/>
      <c r="D140" s="3"/>
      <c r="E140" s="87"/>
      <c r="F140" s="87">
        <f t="shared" si="4"/>
        <v>0</v>
      </c>
    </row>
    <row r="141" spans="1:6" hidden="1">
      <c r="A141" s="38" t="s">
        <v>264</v>
      </c>
      <c r="B141" s="76" t="s">
        <v>169</v>
      </c>
      <c r="C141" s="3" t="s">
        <v>50</v>
      </c>
      <c r="D141" s="3">
        <v>1</v>
      </c>
      <c r="E141" s="87">
        <v>582.25</v>
      </c>
      <c r="F141" s="87">
        <f t="shared" si="4"/>
        <v>582.25</v>
      </c>
    </row>
    <row r="142" spans="1:6" ht="57.6" hidden="1">
      <c r="A142" s="38" t="s">
        <v>265</v>
      </c>
      <c r="B142" s="76" t="s">
        <v>170</v>
      </c>
      <c r="C142" s="3"/>
      <c r="D142" s="3"/>
      <c r="E142" s="87"/>
      <c r="F142" s="87">
        <f t="shared" si="4"/>
        <v>0</v>
      </c>
    </row>
    <row r="143" spans="1:6" hidden="1">
      <c r="A143" s="38" t="s">
        <v>266</v>
      </c>
      <c r="B143" s="78" t="s">
        <v>172</v>
      </c>
      <c r="C143" s="3" t="s">
        <v>174</v>
      </c>
      <c r="D143" s="3">
        <v>10</v>
      </c>
      <c r="E143" s="87">
        <v>104.9</v>
      </c>
      <c r="F143" s="87">
        <f t="shared" si="4"/>
        <v>1049</v>
      </c>
    </row>
    <row r="144" spans="1:6" ht="33.75" hidden="1" customHeight="1">
      <c r="A144" s="38" t="s">
        <v>267</v>
      </c>
      <c r="B144" s="78" t="s">
        <v>173</v>
      </c>
      <c r="C144" s="3" t="s">
        <v>174</v>
      </c>
      <c r="D144" s="3">
        <v>10</v>
      </c>
      <c r="E144" s="87">
        <v>117.45</v>
      </c>
      <c r="F144" s="87">
        <f t="shared" si="4"/>
        <v>1174.5</v>
      </c>
    </row>
    <row r="145" spans="1:6" hidden="1">
      <c r="A145" s="3"/>
      <c r="B145" s="79" t="s">
        <v>226</v>
      </c>
      <c r="C145" s="22"/>
      <c r="D145" s="22"/>
      <c r="E145" s="54"/>
      <c r="F145" s="54">
        <f>SUM(F132:F144)</f>
        <v>22902.600000000002</v>
      </c>
    </row>
    <row r="146" spans="1:6">
      <c r="A146" s="15"/>
      <c r="B146" s="79" t="s">
        <v>231</v>
      </c>
      <c r="C146" s="56"/>
      <c r="D146" s="56"/>
      <c r="E146" s="95"/>
      <c r="F146" s="54"/>
    </row>
    <row r="147" spans="1:6" ht="31.2">
      <c r="A147" s="38" t="s">
        <v>334</v>
      </c>
      <c r="B147" s="81" t="s">
        <v>211</v>
      </c>
      <c r="C147" s="3" t="s">
        <v>26</v>
      </c>
      <c r="D147" s="3">
        <f>7000/10.75</f>
        <v>651.16279069767438</v>
      </c>
      <c r="E147" s="87"/>
      <c r="F147" s="87"/>
    </row>
    <row r="148" spans="1:6" ht="43.2">
      <c r="A148" s="38" t="s">
        <v>339</v>
      </c>
      <c r="B148" s="76" t="s">
        <v>88</v>
      </c>
      <c r="C148" s="27"/>
      <c r="D148" s="27"/>
      <c r="E148" s="88"/>
      <c r="F148" s="87"/>
    </row>
    <row r="149" spans="1:6">
      <c r="A149" s="38" t="s">
        <v>336</v>
      </c>
      <c r="B149" s="76" t="s">
        <v>87</v>
      </c>
      <c r="C149" s="3" t="s">
        <v>25</v>
      </c>
      <c r="D149" s="25">
        <f>(7000*0.33)/35.32</f>
        <v>65.402038505096257</v>
      </c>
      <c r="E149" s="87"/>
      <c r="F149" s="87"/>
    </row>
    <row r="150" spans="1:6" ht="43.2">
      <c r="A150" s="38" t="s">
        <v>338</v>
      </c>
      <c r="B150" s="75" t="s">
        <v>216</v>
      </c>
      <c r="C150" s="14" t="s">
        <v>204</v>
      </c>
      <c r="D150" s="36">
        <f>3500/3.281</f>
        <v>1066.7479427003962</v>
      </c>
      <c r="E150" s="90"/>
      <c r="F150" s="87"/>
    </row>
    <row r="151" spans="1:6" ht="30" customHeight="1">
      <c r="A151" s="38" t="s">
        <v>340</v>
      </c>
      <c r="B151" s="70" t="s">
        <v>228</v>
      </c>
      <c r="C151" s="14" t="s">
        <v>229</v>
      </c>
      <c r="D151" s="36">
        <f>9000/10.75</f>
        <v>837.20930232558135</v>
      </c>
      <c r="E151" s="90"/>
      <c r="F151" s="87"/>
    </row>
    <row r="152" spans="1:6" ht="30" customHeight="1">
      <c r="A152" s="38" t="s">
        <v>341</v>
      </c>
      <c r="B152" s="70" t="s">
        <v>230</v>
      </c>
      <c r="C152" s="14" t="s">
        <v>229</v>
      </c>
      <c r="D152" s="36">
        <f>9000/10.75</f>
        <v>837.20930232558135</v>
      </c>
      <c r="E152" s="90"/>
      <c r="F152" s="87"/>
    </row>
    <row r="153" spans="1:6">
      <c r="A153" s="38" t="s">
        <v>335</v>
      </c>
      <c r="B153" s="78" t="s">
        <v>232</v>
      </c>
      <c r="C153" s="3" t="s">
        <v>233</v>
      </c>
      <c r="D153" s="25">
        <v>10.316392978482446</v>
      </c>
      <c r="E153" s="87"/>
      <c r="F153" s="87"/>
    </row>
    <row r="154" spans="1:6">
      <c r="A154" s="38" t="s">
        <v>337</v>
      </c>
      <c r="B154" s="78" t="s">
        <v>234</v>
      </c>
      <c r="C154" s="3" t="s">
        <v>233</v>
      </c>
      <c r="D154" s="25">
        <v>7.0073612684031712</v>
      </c>
      <c r="E154" s="87"/>
      <c r="F154" s="87"/>
    </row>
    <row r="155" spans="1:6">
      <c r="A155" s="38" t="s">
        <v>342</v>
      </c>
      <c r="B155" s="78" t="s">
        <v>235</v>
      </c>
      <c r="C155" s="3" t="s">
        <v>233</v>
      </c>
      <c r="D155" s="25">
        <v>2.8558890147225373</v>
      </c>
      <c r="E155" s="87"/>
      <c r="F155" s="87"/>
    </row>
    <row r="156" spans="1:6" ht="43.2">
      <c r="A156" s="38" t="s">
        <v>343</v>
      </c>
      <c r="B156" s="76" t="s">
        <v>236</v>
      </c>
      <c r="C156" s="3" t="s">
        <v>233</v>
      </c>
      <c r="D156" s="25">
        <f>D15+D14</f>
        <v>48.397508493771234</v>
      </c>
      <c r="E156" s="87"/>
      <c r="F156" s="87"/>
    </row>
    <row r="157" spans="1:6">
      <c r="A157" s="38" t="s">
        <v>344</v>
      </c>
      <c r="B157" s="78" t="s">
        <v>237</v>
      </c>
      <c r="C157" s="3" t="s">
        <v>233</v>
      </c>
      <c r="D157" s="25">
        <f>D29</f>
        <v>92.093023255813975</v>
      </c>
      <c r="E157" s="87"/>
      <c r="F157" s="87"/>
    </row>
    <row r="158" spans="1:6">
      <c r="A158" s="38" t="s">
        <v>345</v>
      </c>
      <c r="B158" s="78" t="s">
        <v>238</v>
      </c>
      <c r="C158" s="3" t="s">
        <v>50</v>
      </c>
      <c r="D158" s="3">
        <v>7</v>
      </c>
      <c r="E158" s="87"/>
      <c r="F158" s="87"/>
    </row>
    <row r="159" spans="1:6">
      <c r="A159" s="38" t="s">
        <v>346</v>
      </c>
      <c r="B159" s="78" t="s">
        <v>239</v>
      </c>
      <c r="C159" s="3" t="s">
        <v>233</v>
      </c>
      <c r="D159" s="25">
        <f>D20+D19</f>
        <v>32.55211282559457</v>
      </c>
      <c r="E159" s="87"/>
      <c r="F159" s="87"/>
    </row>
    <row r="160" spans="1:6" ht="86.4">
      <c r="A160" s="38" t="s">
        <v>347</v>
      </c>
      <c r="B160" s="76" t="s">
        <v>240</v>
      </c>
      <c r="C160" s="22" t="s">
        <v>174</v>
      </c>
      <c r="D160" s="96">
        <f>20/3.281</f>
        <v>6.0957025297165499</v>
      </c>
      <c r="E160" s="87"/>
      <c r="F160" s="87"/>
    </row>
    <row r="161" spans="1:6" s="40" customFormat="1">
      <c r="A161" s="22"/>
      <c r="B161" s="110" t="s">
        <v>241</v>
      </c>
      <c r="C161" s="111"/>
      <c r="D161" s="111"/>
      <c r="E161" s="112"/>
      <c r="F161" s="54"/>
    </row>
    <row r="162" spans="1:6">
      <c r="A162" s="3"/>
      <c r="B162" s="103" t="s">
        <v>242</v>
      </c>
      <c r="C162" s="104"/>
      <c r="D162" s="104"/>
      <c r="E162" s="105"/>
      <c r="F162" s="54"/>
    </row>
  </sheetData>
  <mergeCells count="6">
    <mergeCell ref="B162:E162"/>
    <mergeCell ref="A1:F1"/>
    <mergeCell ref="A2:F2"/>
    <mergeCell ref="B45:E45"/>
    <mergeCell ref="B108:E108"/>
    <mergeCell ref="B161:E161"/>
  </mergeCells>
  <phoneticPr fontId="18" type="noConversion"/>
  <pageMargins left="0.7" right="0.7" top="0.75" bottom="0.75" header="0.3" footer="0.3"/>
  <pageSetup paperSize="9" scale="74" orientation="portrait" r:id="rId1"/>
</worksheet>
</file>

<file path=xl/worksheets/sheet9.xml><?xml version="1.0" encoding="utf-8"?>
<worksheet xmlns="http://schemas.openxmlformats.org/spreadsheetml/2006/main" xmlns:r="http://schemas.openxmlformats.org/officeDocument/2006/relationships">
  <dimension ref="A1:H220"/>
  <sheetViews>
    <sheetView topLeftCell="A211" workbookViewId="0">
      <selection activeCell="H62" sqref="H62"/>
    </sheetView>
  </sheetViews>
  <sheetFormatPr defaultRowHeight="14.4"/>
  <cols>
    <col min="1" max="1" width="5.44140625" bestFit="1" customWidth="1"/>
    <col min="2" max="2" width="22.5546875" customWidth="1"/>
    <col min="8" max="8" width="10" bestFit="1" customWidth="1"/>
  </cols>
  <sheetData>
    <row r="1" spans="1:8">
      <c r="A1" s="132" t="s">
        <v>5</v>
      </c>
      <c r="B1" s="132"/>
      <c r="C1" s="132"/>
      <c r="D1" s="132"/>
      <c r="E1" s="132"/>
      <c r="F1" s="132"/>
      <c r="G1" s="132"/>
      <c r="H1" s="132"/>
    </row>
    <row r="2" spans="1:8">
      <c r="A2" s="132" t="s">
        <v>6</v>
      </c>
      <c r="B2" s="132"/>
      <c r="C2" s="132"/>
      <c r="D2" s="132"/>
      <c r="E2" s="132"/>
      <c r="F2" s="132"/>
      <c r="G2" s="132"/>
      <c r="H2" s="132"/>
    </row>
    <row r="3" spans="1:8">
      <c r="A3" s="131" t="s">
        <v>179</v>
      </c>
      <c r="B3" s="131"/>
      <c r="C3" s="131"/>
      <c r="D3" s="131"/>
      <c r="E3" s="131"/>
      <c r="F3" s="131"/>
      <c r="G3" s="131"/>
      <c r="H3" s="131"/>
    </row>
    <row r="4" spans="1:8" ht="64.5" customHeight="1">
      <c r="A4" s="2" t="s">
        <v>13</v>
      </c>
      <c r="B4" s="113" t="str">
        <f>REH!B5</f>
        <v>Excavation in foundation of building, bridges and other tructures, including dagbelling, dressing, refilling in layers around tructure with excavated earth, watering and ramming lead upto one chain (30 m)lift upto 5 ft (1.5m). 2) a) By Excavator  Ordinary soil</v>
      </c>
      <c r="C4" s="114"/>
      <c r="D4" s="114"/>
      <c r="E4" s="114"/>
      <c r="F4" s="114"/>
      <c r="G4" s="114"/>
      <c r="H4" s="115"/>
    </row>
    <row r="5" spans="1:8" s="4" customFormat="1">
      <c r="A5" s="116" t="s">
        <v>7</v>
      </c>
      <c r="B5" s="118" t="s">
        <v>0</v>
      </c>
      <c r="C5" s="118" t="s">
        <v>1</v>
      </c>
      <c r="D5" s="118" t="s">
        <v>15</v>
      </c>
      <c r="E5" s="120" t="s">
        <v>8</v>
      </c>
      <c r="F5" s="120"/>
      <c r="G5" s="120"/>
      <c r="H5" s="118" t="s">
        <v>2</v>
      </c>
    </row>
    <row r="6" spans="1:8" s="4" customFormat="1">
      <c r="A6" s="117"/>
      <c r="B6" s="119"/>
      <c r="C6" s="119"/>
      <c r="D6" s="119"/>
      <c r="E6" s="3" t="s">
        <v>9</v>
      </c>
      <c r="F6" s="3" t="s">
        <v>10</v>
      </c>
      <c r="G6" s="3" t="s">
        <v>11</v>
      </c>
      <c r="H6" s="119"/>
    </row>
    <row r="7" spans="1:8">
      <c r="A7" s="1"/>
      <c r="B7" s="1" t="s">
        <v>55</v>
      </c>
      <c r="C7" s="1" t="s">
        <v>16</v>
      </c>
      <c r="D7" s="1">
        <v>2</v>
      </c>
      <c r="E7" s="1">
        <v>8</v>
      </c>
      <c r="F7" s="1">
        <v>3</v>
      </c>
      <c r="G7" s="1">
        <v>5</v>
      </c>
      <c r="H7" s="1">
        <f>G7*F7*E7*D7</f>
        <v>240</v>
      </c>
    </row>
    <row r="8" spans="1:8">
      <c r="A8" s="1"/>
      <c r="B8" s="1" t="s">
        <v>56</v>
      </c>
      <c r="C8" s="1" t="s">
        <v>16</v>
      </c>
      <c r="D8" s="1">
        <v>2</v>
      </c>
      <c r="E8" s="1">
        <v>3</v>
      </c>
      <c r="F8" s="1">
        <v>3</v>
      </c>
      <c r="G8" s="1">
        <v>5</v>
      </c>
      <c r="H8" s="1">
        <f>G8*F8*E8*D8</f>
        <v>90</v>
      </c>
    </row>
    <row r="9" spans="1:8">
      <c r="A9" s="1"/>
      <c r="B9" s="1"/>
      <c r="C9" s="7"/>
      <c r="D9" s="9"/>
      <c r="E9" s="9"/>
      <c r="F9" s="9"/>
      <c r="G9" s="10"/>
      <c r="H9" s="1"/>
    </row>
    <row r="10" spans="1:8">
      <c r="A10" s="1"/>
      <c r="B10" s="1"/>
      <c r="C10" s="121" t="s">
        <v>58</v>
      </c>
      <c r="D10" s="122"/>
      <c r="E10" s="122"/>
      <c r="F10" s="122"/>
      <c r="G10" s="123"/>
      <c r="H10" s="1">
        <f>SUM(H7:H8)</f>
        <v>330</v>
      </c>
    </row>
    <row r="11" spans="1:8">
      <c r="A11" s="1"/>
      <c r="B11" s="1"/>
      <c r="C11" s="121" t="s">
        <v>59</v>
      </c>
      <c r="D11" s="122"/>
      <c r="E11" s="122"/>
      <c r="F11" s="122"/>
      <c r="G11" s="123"/>
      <c r="H11" s="23">
        <f>H10/35.32</f>
        <v>9.3431483578708949</v>
      </c>
    </row>
    <row r="12" spans="1:8">
      <c r="A12" s="1"/>
      <c r="B12" s="7"/>
      <c r="C12" s="122" t="s">
        <v>84</v>
      </c>
      <c r="D12" s="122"/>
      <c r="E12" s="122"/>
      <c r="F12" s="122"/>
      <c r="G12" s="122"/>
      <c r="H12" s="35">
        <f>H11*1.1</f>
        <v>10.277463193657985</v>
      </c>
    </row>
    <row r="13" spans="1:8" ht="64.5" customHeight="1">
      <c r="A13" s="2" t="s">
        <v>13</v>
      </c>
      <c r="B13" s="113" t="str">
        <f>REH!B37</f>
        <v>Supplying and filling sand under floor; or plugging in wells.</v>
      </c>
      <c r="C13" s="114"/>
      <c r="D13" s="114"/>
      <c r="E13" s="114"/>
      <c r="F13" s="114"/>
      <c r="G13" s="114"/>
      <c r="H13" s="115"/>
    </row>
    <row r="14" spans="1:8" s="4" customFormat="1">
      <c r="A14" s="116" t="s">
        <v>7</v>
      </c>
      <c r="B14" s="118" t="s">
        <v>0</v>
      </c>
      <c r="C14" s="118" t="s">
        <v>1</v>
      </c>
      <c r="D14" s="118" t="s">
        <v>15</v>
      </c>
      <c r="E14" s="120" t="s">
        <v>8</v>
      </c>
      <c r="F14" s="120"/>
      <c r="G14" s="120"/>
      <c r="H14" s="118" t="s">
        <v>2</v>
      </c>
    </row>
    <row r="15" spans="1:8" s="4" customFormat="1">
      <c r="A15" s="117"/>
      <c r="B15" s="119"/>
      <c r="C15" s="119"/>
      <c r="D15" s="119"/>
      <c r="E15" s="3" t="s">
        <v>9</v>
      </c>
      <c r="F15" s="3" t="s">
        <v>10</v>
      </c>
      <c r="G15" s="3" t="s">
        <v>11</v>
      </c>
      <c r="H15" s="119"/>
    </row>
    <row r="16" spans="1:8">
      <c r="A16" s="1"/>
      <c r="B16" s="1" t="s">
        <v>102</v>
      </c>
      <c r="C16" s="1" t="s">
        <v>16</v>
      </c>
      <c r="D16" s="1">
        <v>1</v>
      </c>
      <c r="E16" s="1">
        <v>8</v>
      </c>
      <c r="F16" s="1">
        <v>5</v>
      </c>
      <c r="G16" s="1">
        <v>3</v>
      </c>
      <c r="H16" s="1">
        <f>G16*F16*E16*D16</f>
        <v>120</v>
      </c>
    </row>
    <row r="17" spans="1:8">
      <c r="A17" s="1"/>
      <c r="B17" s="1"/>
      <c r="C17" s="7"/>
      <c r="D17" s="9"/>
      <c r="E17" s="9"/>
      <c r="F17" s="9"/>
      <c r="G17" s="10"/>
      <c r="H17" s="1"/>
    </row>
    <row r="18" spans="1:8">
      <c r="A18" s="1"/>
      <c r="B18" s="1"/>
      <c r="C18" s="121" t="s">
        <v>58</v>
      </c>
      <c r="D18" s="122"/>
      <c r="E18" s="122"/>
      <c r="F18" s="122"/>
      <c r="G18" s="123"/>
      <c r="H18" s="1">
        <f>SUM(H16:H16)</f>
        <v>120</v>
      </c>
    </row>
    <row r="19" spans="1:8">
      <c r="A19" s="1"/>
      <c r="B19" s="1"/>
      <c r="C19" s="121" t="s">
        <v>59</v>
      </c>
      <c r="D19" s="122"/>
      <c r="E19" s="122"/>
      <c r="F19" s="122"/>
      <c r="G19" s="123"/>
      <c r="H19" s="23">
        <f>H18/35.32</f>
        <v>3.3975084937712343</v>
      </c>
    </row>
    <row r="20" spans="1:8">
      <c r="A20" s="1"/>
      <c r="B20" s="7"/>
      <c r="C20" s="122" t="s">
        <v>84</v>
      </c>
      <c r="D20" s="122"/>
      <c r="E20" s="122"/>
      <c r="F20" s="122"/>
      <c r="G20" s="122"/>
      <c r="H20" s="35">
        <f>H19*1.1</f>
        <v>3.7372593431483581</v>
      </c>
    </row>
    <row r="21" spans="1:8" ht="75.75" customHeight="1">
      <c r="A21" s="2" t="s">
        <v>13</v>
      </c>
      <c r="B21" s="113" t="str">
        <f>REH!B31</f>
        <v>Spraying termite proofing by using liquid FMC/ Biflex/ Terminex Exin/ Ms Hextar or equivalent @ specified suspension concenterate (SC), Mixing Ability-HEXTAR with Ratio (1:250) = 540 Sft or equivalent approved liquid applying with shower and certificate will be provided by the contractor for 10-years complete in all respect .as approved by the Engineer Incharge</v>
      </c>
      <c r="C21" s="114"/>
      <c r="D21" s="114"/>
      <c r="E21" s="114"/>
      <c r="F21" s="114"/>
      <c r="G21" s="114"/>
      <c r="H21" s="115"/>
    </row>
    <row r="22" spans="1:8" s="4" customFormat="1">
      <c r="A22" s="116" t="s">
        <v>7</v>
      </c>
      <c r="B22" s="118" t="s">
        <v>0</v>
      </c>
      <c r="C22" s="118" t="s">
        <v>1</v>
      </c>
      <c r="D22" s="118" t="s">
        <v>15</v>
      </c>
      <c r="E22" s="120" t="s">
        <v>8</v>
      </c>
      <c r="F22" s="120"/>
      <c r="G22" s="120"/>
      <c r="H22" s="118" t="s">
        <v>2</v>
      </c>
    </row>
    <row r="23" spans="1:8" s="4" customFormat="1">
      <c r="A23" s="117"/>
      <c r="B23" s="119"/>
      <c r="C23" s="119"/>
      <c r="D23" s="119"/>
      <c r="E23" s="3" t="s">
        <v>9</v>
      </c>
      <c r="F23" s="3" t="s">
        <v>10</v>
      </c>
      <c r="G23" s="3" t="s">
        <v>11</v>
      </c>
      <c r="H23" s="119"/>
    </row>
    <row r="24" spans="1:8">
      <c r="A24" s="1"/>
      <c r="B24" s="1" t="s">
        <v>55</v>
      </c>
      <c r="C24" s="1" t="s">
        <v>70</v>
      </c>
      <c r="D24" s="1">
        <v>2</v>
      </c>
      <c r="E24" s="1">
        <v>8</v>
      </c>
      <c r="F24" s="1">
        <v>3</v>
      </c>
      <c r="G24" s="1"/>
      <c r="H24" s="1">
        <f>F24*E24*D24</f>
        <v>48</v>
      </c>
    </row>
    <row r="25" spans="1:8">
      <c r="A25" s="1"/>
      <c r="B25" s="1" t="s">
        <v>56</v>
      </c>
      <c r="C25" s="1" t="s">
        <v>70</v>
      </c>
      <c r="D25" s="1">
        <v>2</v>
      </c>
      <c r="E25" s="1">
        <v>3</v>
      </c>
      <c r="F25" s="1">
        <v>3</v>
      </c>
      <c r="G25" s="1"/>
      <c r="H25" s="1">
        <f t="shared" ref="H25" si="0">F25*E25*D25</f>
        <v>18</v>
      </c>
    </row>
    <row r="26" spans="1:8">
      <c r="A26" s="1"/>
      <c r="B26" s="1"/>
      <c r="C26" s="121" t="s">
        <v>58</v>
      </c>
      <c r="D26" s="122"/>
      <c r="E26" s="122"/>
      <c r="F26" s="122"/>
      <c r="G26" s="123"/>
      <c r="H26" s="1">
        <f>SUM(H24:H25)</f>
        <v>66</v>
      </c>
    </row>
    <row r="27" spans="1:8">
      <c r="A27" s="1"/>
      <c r="B27" s="1"/>
      <c r="C27" s="121" t="s">
        <v>59</v>
      </c>
      <c r="D27" s="122"/>
      <c r="E27" s="122"/>
      <c r="F27" s="122"/>
      <c r="G27" s="123"/>
      <c r="H27" s="23">
        <f>H26/10.75</f>
        <v>6.1395348837209305</v>
      </c>
    </row>
    <row r="28" spans="1:8">
      <c r="A28" s="1"/>
      <c r="B28" s="7"/>
      <c r="C28" s="122" t="s">
        <v>84</v>
      </c>
      <c r="D28" s="122"/>
      <c r="E28" s="122"/>
      <c r="F28" s="122"/>
      <c r="G28" s="122"/>
      <c r="H28" s="35">
        <f>H27*1.1</f>
        <v>6.7534883720930239</v>
      </c>
    </row>
    <row r="29" spans="1:8" ht="64.5" customHeight="1">
      <c r="A29" s="2" t="s">
        <v>13</v>
      </c>
      <c r="B29" s="113" t="str">
        <f>REH!B9</f>
        <v>:(i) Ratio 1: 4: 8</v>
      </c>
      <c r="C29" s="114"/>
      <c r="D29" s="114"/>
      <c r="E29" s="114"/>
      <c r="F29" s="114"/>
      <c r="G29" s="114"/>
      <c r="H29" s="115"/>
    </row>
    <row r="30" spans="1:8" s="4" customFormat="1">
      <c r="A30" s="116" t="s">
        <v>7</v>
      </c>
      <c r="B30" s="118" t="s">
        <v>0</v>
      </c>
      <c r="C30" s="118" t="s">
        <v>1</v>
      </c>
      <c r="D30" s="118" t="s">
        <v>15</v>
      </c>
      <c r="E30" s="120" t="s">
        <v>8</v>
      </c>
      <c r="F30" s="120"/>
      <c r="G30" s="120"/>
      <c r="H30" s="118" t="s">
        <v>2</v>
      </c>
    </row>
    <row r="31" spans="1:8" s="4" customFormat="1">
      <c r="A31" s="117"/>
      <c r="B31" s="119"/>
      <c r="C31" s="119"/>
      <c r="D31" s="119"/>
      <c r="E31" s="3" t="s">
        <v>9</v>
      </c>
      <c r="F31" s="3" t="s">
        <v>10</v>
      </c>
      <c r="G31" s="3" t="s">
        <v>11</v>
      </c>
      <c r="H31" s="119"/>
    </row>
    <row r="32" spans="1:8">
      <c r="A32" s="1"/>
      <c r="B32" s="1" t="s">
        <v>55</v>
      </c>
      <c r="C32" s="1" t="s">
        <v>16</v>
      </c>
      <c r="D32" s="1">
        <v>2</v>
      </c>
      <c r="E32" s="1">
        <v>8</v>
      </c>
      <c r="F32" s="1">
        <v>3</v>
      </c>
      <c r="G32" s="1">
        <v>0.42</v>
      </c>
      <c r="H32" s="23">
        <f t="shared" ref="H32:H33" si="1">G32*F32*E32*D32</f>
        <v>20.16</v>
      </c>
    </row>
    <row r="33" spans="1:8">
      <c r="A33" s="1"/>
      <c r="B33" s="1" t="s">
        <v>56</v>
      </c>
      <c r="C33" s="1" t="s">
        <v>16</v>
      </c>
      <c r="D33" s="1">
        <v>2</v>
      </c>
      <c r="E33" s="1">
        <v>3</v>
      </c>
      <c r="F33" s="1">
        <v>3</v>
      </c>
      <c r="G33" s="1">
        <v>0.42</v>
      </c>
      <c r="H33" s="23">
        <f t="shared" si="1"/>
        <v>7.5600000000000005</v>
      </c>
    </row>
    <row r="34" spans="1:8">
      <c r="A34" s="1"/>
      <c r="B34" s="1"/>
      <c r="C34" s="121" t="s">
        <v>58</v>
      </c>
      <c r="D34" s="122"/>
      <c r="E34" s="122"/>
      <c r="F34" s="122"/>
      <c r="G34" s="123"/>
      <c r="H34" s="23">
        <f>SUM(H32:H33)</f>
        <v>27.72</v>
      </c>
    </row>
    <row r="35" spans="1:8">
      <c r="A35" s="1"/>
      <c r="B35" s="1"/>
      <c r="C35" s="121" t="s">
        <v>59</v>
      </c>
      <c r="D35" s="122"/>
      <c r="E35" s="122"/>
      <c r="F35" s="122"/>
      <c r="G35" s="123"/>
      <c r="H35" s="23">
        <f>H34/35.32</f>
        <v>0.78482446206115508</v>
      </c>
    </row>
    <row r="36" spans="1:8">
      <c r="A36" s="1"/>
      <c r="B36" s="7"/>
      <c r="C36" s="122" t="s">
        <v>84</v>
      </c>
      <c r="D36" s="122"/>
      <c r="E36" s="122"/>
      <c r="F36" s="122"/>
      <c r="G36" s="122"/>
      <c r="H36" s="35">
        <f>H35*1.1</f>
        <v>0.86330690826727063</v>
      </c>
    </row>
    <row r="37" spans="1:8" ht="64.5" customHeight="1">
      <c r="A37" s="2" t="s">
        <v>13</v>
      </c>
      <c r="B37" s="113" t="str">
        <f>REH!B10</f>
        <v>(h) Ratio 1: 3: 6</v>
      </c>
      <c r="C37" s="114"/>
      <c r="D37" s="114"/>
      <c r="E37" s="114"/>
      <c r="F37" s="114"/>
      <c r="G37" s="114"/>
      <c r="H37" s="115"/>
    </row>
    <row r="38" spans="1:8" s="4" customFormat="1">
      <c r="A38" s="116" t="s">
        <v>7</v>
      </c>
      <c r="B38" s="118" t="s">
        <v>0</v>
      </c>
      <c r="C38" s="118" t="s">
        <v>1</v>
      </c>
      <c r="D38" s="118" t="s">
        <v>15</v>
      </c>
      <c r="E38" s="120" t="s">
        <v>8</v>
      </c>
      <c r="F38" s="120"/>
      <c r="G38" s="120"/>
      <c r="H38" s="118" t="s">
        <v>2</v>
      </c>
    </row>
    <row r="39" spans="1:8" s="4" customFormat="1">
      <c r="A39" s="117"/>
      <c r="B39" s="119"/>
      <c r="C39" s="119"/>
      <c r="D39" s="119"/>
      <c r="E39" s="3" t="s">
        <v>9</v>
      </c>
      <c r="F39" s="3" t="s">
        <v>10</v>
      </c>
      <c r="G39" s="3" t="s">
        <v>11</v>
      </c>
      <c r="H39" s="119"/>
    </row>
    <row r="40" spans="1:8">
      <c r="A40" s="1"/>
      <c r="B40" s="1" t="s">
        <v>55</v>
      </c>
      <c r="C40" s="1" t="s">
        <v>16</v>
      </c>
      <c r="D40" s="1">
        <v>1</v>
      </c>
      <c r="E40" s="1">
        <v>8</v>
      </c>
      <c r="F40" s="1">
        <v>3</v>
      </c>
      <c r="G40" s="1">
        <v>1</v>
      </c>
      <c r="H40" s="23">
        <f>G40*F40*E40*D40</f>
        <v>24</v>
      </c>
    </row>
    <row r="41" spans="1:8">
      <c r="A41" s="1"/>
      <c r="B41" s="1"/>
      <c r="C41" s="121" t="s">
        <v>58</v>
      </c>
      <c r="D41" s="122"/>
      <c r="E41" s="122"/>
      <c r="F41" s="122"/>
      <c r="G41" s="123"/>
      <c r="H41" s="23">
        <f>SUM(H40:H40)</f>
        <v>24</v>
      </c>
    </row>
    <row r="42" spans="1:8">
      <c r="A42" s="1"/>
      <c r="B42" s="1"/>
      <c r="C42" s="121" t="s">
        <v>59</v>
      </c>
      <c r="D42" s="122"/>
      <c r="E42" s="122"/>
      <c r="F42" s="122"/>
      <c r="G42" s="123"/>
      <c r="H42" s="23">
        <f>H41/35.32</f>
        <v>0.67950169875424693</v>
      </c>
    </row>
    <row r="43" spans="1:8">
      <c r="A43" s="1"/>
      <c r="B43" s="7"/>
      <c r="C43" s="122" t="s">
        <v>84</v>
      </c>
      <c r="D43" s="122"/>
      <c r="E43" s="122"/>
      <c r="F43" s="122"/>
      <c r="G43" s="122"/>
      <c r="H43" s="35">
        <f>H42*1.1</f>
        <v>0.74745186862967172</v>
      </c>
    </row>
    <row r="44" spans="1:8" ht="64.5" customHeight="1">
      <c r="A44" s="2" t="s">
        <v>13</v>
      </c>
      <c r="B44" s="113" t="str">
        <f>REH!B11</f>
        <v>(f) Ratio 1: 2: 4</v>
      </c>
      <c r="C44" s="114"/>
      <c r="D44" s="114"/>
      <c r="E44" s="114"/>
      <c r="F44" s="114"/>
      <c r="G44" s="114"/>
      <c r="H44" s="115"/>
    </row>
    <row r="45" spans="1:8" s="4" customFormat="1">
      <c r="A45" s="116" t="s">
        <v>7</v>
      </c>
      <c r="B45" s="118" t="s">
        <v>0</v>
      </c>
      <c r="C45" s="118" t="s">
        <v>1</v>
      </c>
      <c r="D45" s="118" t="s">
        <v>15</v>
      </c>
      <c r="E45" s="120" t="s">
        <v>8</v>
      </c>
      <c r="F45" s="120"/>
      <c r="G45" s="120"/>
      <c r="H45" s="118" t="s">
        <v>2</v>
      </c>
    </row>
    <row r="46" spans="1:8" s="4" customFormat="1">
      <c r="A46" s="117"/>
      <c r="B46" s="119"/>
      <c r="C46" s="119"/>
      <c r="D46" s="119"/>
      <c r="E46" s="3" t="s">
        <v>9</v>
      </c>
      <c r="F46" s="3" t="s">
        <v>10</v>
      </c>
      <c r="G46" s="3" t="s">
        <v>11</v>
      </c>
      <c r="H46" s="119"/>
    </row>
    <row r="47" spans="1:8">
      <c r="A47" s="1"/>
      <c r="B47" s="1" t="s">
        <v>91</v>
      </c>
      <c r="C47" s="7" t="s">
        <v>16</v>
      </c>
      <c r="D47" s="9">
        <v>2</v>
      </c>
      <c r="E47" s="9">
        <v>8</v>
      </c>
      <c r="F47" s="9">
        <v>3</v>
      </c>
      <c r="G47" s="10">
        <v>0.75</v>
      </c>
      <c r="H47" s="23">
        <f>G47*F47*E47*D47</f>
        <v>36</v>
      </c>
    </row>
    <row r="48" spans="1:8">
      <c r="A48" s="1"/>
      <c r="B48" s="1" t="s">
        <v>74</v>
      </c>
      <c r="C48" s="7" t="s">
        <v>16</v>
      </c>
      <c r="D48" s="9">
        <v>2</v>
      </c>
      <c r="E48" s="9">
        <v>3</v>
      </c>
      <c r="F48" s="9">
        <v>2</v>
      </c>
      <c r="G48" s="10">
        <v>0.75</v>
      </c>
      <c r="H48" s="23">
        <f>G48*F48*E48*D48</f>
        <v>9</v>
      </c>
    </row>
    <row r="49" spans="1:8">
      <c r="A49" s="1"/>
      <c r="B49" s="1"/>
      <c r="C49" s="121" t="s">
        <v>58</v>
      </c>
      <c r="D49" s="122"/>
      <c r="E49" s="122"/>
      <c r="F49" s="122"/>
      <c r="G49" s="123"/>
      <c r="H49" s="23">
        <f>SUM(H47:H48)</f>
        <v>45</v>
      </c>
    </row>
    <row r="50" spans="1:8">
      <c r="A50" s="1"/>
      <c r="B50" s="1"/>
      <c r="C50" s="121" t="s">
        <v>59</v>
      </c>
      <c r="D50" s="122"/>
      <c r="E50" s="122"/>
      <c r="F50" s="122"/>
      <c r="G50" s="123"/>
      <c r="H50" s="23">
        <f>H49/35.32</f>
        <v>1.2740656851642129</v>
      </c>
    </row>
    <row r="51" spans="1:8">
      <c r="A51" s="1"/>
      <c r="B51" s="7"/>
      <c r="C51" s="122" t="s">
        <v>84</v>
      </c>
      <c r="D51" s="122"/>
      <c r="E51" s="122"/>
      <c r="F51" s="122"/>
      <c r="G51" s="122"/>
      <c r="H51" s="35">
        <f>H50*1.1</f>
        <v>1.4014722536806343</v>
      </c>
    </row>
    <row r="52" spans="1:8" ht="64.5" customHeight="1">
      <c r="A52" s="2" t="s">
        <v>13</v>
      </c>
      <c r="B52" s="113" t="str">
        <f>REH!B17</f>
        <v>(b) Deformed bars (Grade-40)</v>
      </c>
      <c r="C52" s="114"/>
      <c r="D52" s="114"/>
      <c r="E52" s="114"/>
      <c r="F52" s="114"/>
      <c r="G52" s="114"/>
      <c r="H52" s="115"/>
    </row>
    <row r="53" spans="1:8" s="4" customFormat="1">
      <c r="A53" s="116" t="s">
        <v>7</v>
      </c>
      <c r="B53" s="118" t="s">
        <v>0</v>
      </c>
      <c r="C53" s="118" t="s">
        <v>1</v>
      </c>
      <c r="D53" s="118" t="s">
        <v>15</v>
      </c>
      <c r="E53" s="120" t="s">
        <v>8</v>
      </c>
      <c r="F53" s="120"/>
      <c r="G53" s="120"/>
      <c r="H53" s="118" t="s">
        <v>2</v>
      </c>
    </row>
    <row r="54" spans="1:8" s="4" customFormat="1">
      <c r="A54" s="117"/>
      <c r="B54" s="119"/>
      <c r="C54" s="119"/>
      <c r="D54" s="119"/>
      <c r="E54" s="3" t="s">
        <v>9</v>
      </c>
      <c r="F54" s="3" t="s">
        <v>10</v>
      </c>
      <c r="G54" s="3" t="s">
        <v>11</v>
      </c>
      <c r="H54" s="119"/>
    </row>
    <row r="55" spans="1:8">
      <c r="A55" s="1"/>
      <c r="B55" s="1" t="s">
        <v>91</v>
      </c>
      <c r="C55" s="7" t="str">
        <f>REH!C17</f>
        <v>per cwt</v>
      </c>
      <c r="D55" s="9">
        <v>1</v>
      </c>
      <c r="E55" s="124">
        <v>609.59999999999991</v>
      </c>
      <c r="F55" s="122"/>
      <c r="G55" s="123"/>
      <c r="H55" s="23">
        <f>E55*D55</f>
        <v>609.59999999999991</v>
      </c>
    </row>
    <row r="56" spans="1:8">
      <c r="A56" s="1"/>
      <c r="B56" s="1"/>
      <c r="C56" s="121" t="s">
        <v>58</v>
      </c>
      <c r="D56" s="122"/>
      <c r="E56" s="122"/>
      <c r="F56" s="122"/>
      <c r="G56" s="123"/>
      <c r="H56" s="23">
        <f>SUM(H55:H55)</f>
        <v>609.59999999999991</v>
      </c>
    </row>
    <row r="57" spans="1:8">
      <c r="A57" s="1"/>
      <c r="B57" s="1"/>
      <c r="C57" s="121" t="s">
        <v>59</v>
      </c>
      <c r="D57" s="122"/>
      <c r="E57" s="122"/>
      <c r="F57" s="122"/>
      <c r="G57" s="123"/>
      <c r="H57" s="23">
        <f>H56/50.8</f>
        <v>11.999999999999998</v>
      </c>
    </row>
    <row r="58" spans="1:8" ht="64.5" customHeight="1">
      <c r="A58" s="2" t="s">
        <v>13</v>
      </c>
      <c r="B58" s="113" t="str">
        <f>REH!B12</f>
        <v>cement concrete in haunches 1:6:12</v>
      </c>
      <c r="C58" s="114"/>
      <c r="D58" s="114"/>
      <c r="E58" s="114"/>
      <c r="F58" s="114"/>
      <c r="G58" s="114"/>
      <c r="H58" s="115"/>
    </row>
    <row r="59" spans="1:8" s="4" customFormat="1">
      <c r="A59" s="116" t="s">
        <v>7</v>
      </c>
      <c r="B59" s="118" t="s">
        <v>0</v>
      </c>
      <c r="C59" s="118" t="s">
        <v>1</v>
      </c>
      <c r="D59" s="118" t="s">
        <v>15</v>
      </c>
      <c r="E59" s="120" t="s">
        <v>8</v>
      </c>
      <c r="F59" s="120"/>
      <c r="G59" s="120"/>
      <c r="H59" s="118" t="s">
        <v>2</v>
      </c>
    </row>
    <row r="60" spans="1:8" s="4" customFormat="1">
      <c r="A60" s="117"/>
      <c r="B60" s="119"/>
      <c r="C60" s="119"/>
      <c r="D60" s="119"/>
      <c r="E60" s="3" t="s">
        <v>9</v>
      </c>
      <c r="F60" s="3" t="s">
        <v>10</v>
      </c>
      <c r="G60" s="3" t="s">
        <v>11</v>
      </c>
      <c r="H60" s="119"/>
    </row>
    <row r="61" spans="1:8">
      <c r="A61" s="1"/>
      <c r="B61" s="1" t="s">
        <v>91</v>
      </c>
      <c r="C61" s="7" t="s">
        <v>16</v>
      </c>
      <c r="D61" s="9">
        <v>1</v>
      </c>
      <c r="E61" s="9">
        <v>7</v>
      </c>
      <c r="F61" s="9">
        <v>3</v>
      </c>
      <c r="G61" s="10">
        <v>3</v>
      </c>
      <c r="H61" s="23">
        <f>G61*F61*E61*D61</f>
        <v>63</v>
      </c>
    </row>
    <row r="62" spans="1:8">
      <c r="A62" s="1"/>
      <c r="B62" s="1"/>
      <c r="C62" s="121" t="s">
        <v>58</v>
      </c>
      <c r="D62" s="122"/>
      <c r="E62" s="122"/>
      <c r="F62" s="122"/>
      <c r="G62" s="123"/>
      <c r="H62" s="23">
        <f>SUM(H61:H61)</f>
        <v>63</v>
      </c>
    </row>
    <row r="63" spans="1:8">
      <c r="A63" s="1"/>
      <c r="B63" s="1"/>
      <c r="C63" s="121" t="s">
        <v>59</v>
      </c>
      <c r="D63" s="122"/>
      <c r="E63" s="122"/>
      <c r="F63" s="122"/>
      <c r="G63" s="123"/>
      <c r="H63" s="23">
        <f>H62/35.32</f>
        <v>1.7836919592298981</v>
      </c>
    </row>
    <row r="64" spans="1:8">
      <c r="A64" s="1"/>
      <c r="B64" s="7"/>
      <c r="C64" s="122" t="s">
        <v>84</v>
      </c>
      <c r="D64" s="122"/>
      <c r="E64" s="122"/>
      <c r="F64" s="122"/>
      <c r="G64" s="122"/>
      <c r="H64" s="35">
        <f>H63*1.1</f>
        <v>1.9620611551528881</v>
      </c>
    </row>
    <row r="65" spans="1:8" ht="64.5" customHeight="1">
      <c r="A65" s="2" t="s">
        <v>13</v>
      </c>
      <c r="B65" s="113" t="str">
        <f>REH!B14</f>
        <v>(a)(iii) Reinforced cement concrete in slab of rafts / strip foundation, base slab of column and retaining walls; etc and footing beams, other structural members other than those mentioned in 6(a) (i)&amp;(ii) above not requiring form work (i.e. horizontal shuttering) complete in all respects:(3) Type C (nominal mix 1: 2: 4)</v>
      </c>
      <c r="C65" s="114"/>
      <c r="D65" s="114"/>
      <c r="E65" s="114"/>
      <c r="F65" s="114"/>
      <c r="G65" s="114"/>
      <c r="H65" s="115"/>
    </row>
    <row r="66" spans="1:8" s="4" customFormat="1">
      <c r="A66" s="116" t="s">
        <v>7</v>
      </c>
      <c r="B66" s="118" t="s">
        <v>0</v>
      </c>
      <c r="C66" s="118" t="s">
        <v>1</v>
      </c>
      <c r="D66" s="118" t="s">
        <v>15</v>
      </c>
      <c r="E66" s="120" t="s">
        <v>8</v>
      </c>
      <c r="F66" s="120"/>
      <c r="G66" s="120"/>
      <c r="H66" s="118" t="s">
        <v>2</v>
      </c>
    </row>
    <row r="67" spans="1:8" s="4" customFormat="1">
      <c r="A67" s="117"/>
      <c r="B67" s="119"/>
      <c r="C67" s="119"/>
      <c r="D67" s="119"/>
      <c r="E67" s="3" t="s">
        <v>9</v>
      </c>
      <c r="F67" s="3" t="s">
        <v>10</v>
      </c>
      <c r="G67" s="3" t="s">
        <v>11</v>
      </c>
      <c r="H67" s="119"/>
    </row>
    <row r="68" spans="1:8">
      <c r="A68" s="1"/>
      <c r="B68" s="1" t="s">
        <v>55</v>
      </c>
      <c r="C68" s="1" t="s">
        <v>16</v>
      </c>
      <c r="D68" s="1">
        <v>2</v>
      </c>
      <c r="E68" s="1">
        <v>8</v>
      </c>
      <c r="F68" s="1">
        <v>3</v>
      </c>
      <c r="G68" s="1">
        <v>0.75</v>
      </c>
      <c r="H68" s="23">
        <f t="shared" ref="H68:H69" si="2">G68*F68*E68*D68</f>
        <v>36</v>
      </c>
    </row>
    <row r="69" spans="1:8">
      <c r="A69" s="1"/>
      <c r="B69" s="1" t="s">
        <v>56</v>
      </c>
      <c r="C69" s="1" t="s">
        <v>16</v>
      </c>
      <c r="D69" s="1">
        <v>2</v>
      </c>
      <c r="E69" s="1">
        <v>3</v>
      </c>
      <c r="F69" s="1">
        <v>3</v>
      </c>
      <c r="G69" s="1">
        <v>0.75</v>
      </c>
      <c r="H69" s="23">
        <f t="shared" si="2"/>
        <v>13.5</v>
      </c>
    </row>
    <row r="70" spans="1:8">
      <c r="A70" s="1"/>
      <c r="B70" s="1"/>
      <c r="C70" s="121" t="s">
        <v>58</v>
      </c>
      <c r="D70" s="122"/>
      <c r="E70" s="122"/>
      <c r="F70" s="122"/>
      <c r="G70" s="123"/>
      <c r="H70" s="23">
        <f>SUM(H68:H69)</f>
        <v>49.5</v>
      </c>
    </row>
    <row r="71" spans="1:8">
      <c r="A71" s="1"/>
      <c r="B71" s="1"/>
      <c r="C71" s="121" t="s">
        <v>59</v>
      </c>
      <c r="D71" s="122"/>
      <c r="E71" s="122"/>
      <c r="F71" s="122"/>
      <c r="G71" s="123"/>
      <c r="H71" s="23">
        <f>H70/35.32</f>
        <v>1.4014722536806341</v>
      </c>
    </row>
    <row r="72" spans="1:8">
      <c r="A72" s="1"/>
      <c r="B72" s="7"/>
      <c r="C72" s="122" t="s">
        <v>84</v>
      </c>
      <c r="D72" s="122"/>
      <c r="E72" s="122"/>
      <c r="F72" s="122"/>
      <c r="G72" s="122"/>
      <c r="H72" s="35">
        <f>H71*1.1</f>
        <v>1.5416194790486977</v>
      </c>
    </row>
    <row r="73" spans="1:8" ht="64.5" customHeight="1">
      <c r="A73" s="2" t="s">
        <v>13</v>
      </c>
      <c r="B73" s="113" t="str">
        <f>REH!B15</f>
        <v>(a) (i) Reinforced cement concrete in roof slab, beams columns lintels, girders and other structural members laid in situ or precast laid in position, or prestressed members cast in situ, complete in all respects:-(3) Type C (nominal mix 1: 2: 4)</v>
      </c>
      <c r="C73" s="114"/>
      <c r="D73" s="114"/>
      <c r="E73" s="114"/>
      <c r="F73" s="114"/>
      <c r="G73" s="114"/>
      <c r="H73" s="115"/>
    </row>
    <row r="74" spans="1:8" s="4" customFormat="1">
      <c r="A74" s="116" t="s">
        <v>7</v>
      </c>
      <c r="B74" s="118" t="s">
        <v>0</v>
      </c>
      <c r="C74" s="118" t="s">
        <v>1</v>
      </c>
      <c r="D74" s="118" t="s">
        <v>15</v>
      </c>
      <c r="E74" s="120" t="s">
        <v>8</v>
      </c>
      <c r="F74" s="120"/>
      <c r="G74" s="120"/>
      <c r="H74" s="118" t="s">
        <v>2</v>
      </c>
    </row>
    <row r="75" spans="1:8" s="4" customFormat="1">
      <c r="A75" s="117"/>
      <c r="B75" s="119"/>
      <c r="C75" s="119"/>
      <c r="D75" s="119"/>
      <c r="E75" s="3" t="s">
        <v>9</v>
      </c>
      <c r="F75" s="3" t="s">
        <v>10</v>
      </c>
      <c r="G75" s="3" t="s">
        <v>11</v>
      </c>
      <c r="H75" s="119"/>
    </row>
    <row r="76" spans="1:8">
      <c r="A76" s="1"/>
      <c r="B76" s="1" t="s">
        <v>63</v>
      </c>
      <c r="C76" s="1" t="s">
        <v>16</v>
      </c>
      <c r="D76" s="1">
        <v>2</v>
      </c>
      <c r="E76" s="1">
        <v>8</v>
      </c>
      <c r="F76" s="1">
        <v>1</v>
      </c>
      <c r="G76" s="1">
        <v>1</v>
      </c>
      <c r="H76" s="23">
        <f t="shared" ref="H76:H80" si="3">G76*F76*E76*D76</f>
        <v>16</v>
      </c>
    </row>
    <row r="77" spans="1:8">
      <c r="A77" s="1"/>
      <c r="B77" s="1" t="s">
        <v>64</v>
      </c>
      <c r="C77" s="1" t="s">
        <v>16</v>
      </c>
      <c r="D77" s="1">
        <v>2</v>
      </c>
      <c r="E77" s="1">
        <v>5</v>
      </c>
      <c r="F77" s="1">
        <v>1</v>
      </c>
      <c r="G77" s="1">
        <v>1</v>
      </c>
      <c r="H77" s="23">
        <f t="shared" si="3"/>
        <v>10</v>
      </c>
    </row>
    <row r="78" spans="1:8">
      <c r="A78" s="1"/>
      <c r="B78" s="1" t="s">
        <v>65</v>
      </c>
      <c r="C78" s="1" t="s">
        <v>16</v>
      </c>
      <c r="D78" s="1">
        <v>1</v>
      </c>
      <c r="E78" s="1">
        <v>7</v>
      </c>
      <c r="F78" s="1">
        <v>7</v>
      </c>
      <c r="G78" s="1">
        <v>0.5</v>
      </c>
      <c r="H78" s="23">
        <f t="shared" si="3"/>
        <v>24.5</v>
      </c>
    </row>
    <row r="79" spans="1:8">
      <c r="A79" s="1"/>
      <c r="B79" s="1"/>
      <c r="C79" s="1" t="s">
        <v>16</v>
      </c>
      <c r="D79" s="1"/>
      <c r="E79" s="1"/>
      <c r="F79" s="1"/>
      <c r="G79" s="1"/>
      <c r="H79" s="23">
        <f t="shared" si="3"/>
        <v>0</v>
      </c>
    </row>
    <row r="80" spans="1:8">
      <c r="A80" s="1"/>
      <c r="B80" s="1"/>
      <c r="C80" s="1" t="s">
        <v>16</v>
      </c>
      <c r="D80" s="1"/>
      <c r="E80" s="1"/>
      <c r="F80" s="1"/>
      <c r="G80" s="1"/>
      <c r="H80" s="23">
        <f t="shared" si="3"/>
        <v>0</v>
      </c>
    </row>
    <row r="81" spans="1:8">
      <c r="A81" s="1"/>
      <c r="B81" s="1"/>
      <c r="C81" s="121" t="s">
        <v>58</v>
      </c>
      <c r="D81" s="122"/>
      <c r="E81" s="122"/>
      <c r="F81" s="122"/>
      <c r="G81" s="123"/>
      <c r="H81" s="23">
        <f>SUM(H76:H80)</f>
        <v>50.5</v>
      </c>
    </row>
    <row r="82" spans="1:8">
      <c r="A82" s="1"/>
      <c r="B82" s="1"/>
      <c r="C82" s="121" t="s">
        <v>59</v>
      </c>
      <c r="D82" s="122"/>
      <c r="E82" s="122"/>
      <c r="F82" s="122"/>
      <c r="G82" s="123"/>
      <c r="H82" s="23">
        <f>H81/35.32</f>
        <v>1.4297848244620612</v>
      </c>
    </row>
    <row r="83" spans="1:8">
      <c r="A83" s="1"/>
      <c r="B83" s="7"/>
      <c r="C83" s="122" t="s">
        <v>84</v>
      </c>
      <c r="D83" s="122"/>
      <c r="E83" s="122"/>
      <c r="F83" s="122"/>
      <c r="G83" s="122"/>
      <c r="H83" s="35">
        <f>H82*1.1</f>
        <v>1.5727633069082674</v>
      </c>
    </row>
    <row r="84" spans="1:8" ht="33.75" customHeight="1">
      <c r="A84" s="2" t="s">
        <v>13</v>
      </c>
      <c r="B84" s="113" t="str">
        <f>REH!B19</f>
        <v>Pacca brick work in foundation and plinth in:-i) Cement, sand mortar:-Ratio 1:4</v>
      </c>
      <c r="C84" s="114"/>
      <c r="D84" s="114"/>
      <c r="E84" s="114"/>
      <c r="F84" s="114"/>
      <c r="G84" s="114"/>
      <c r="H84" s="115"/>
    </row>
    <row r="85" spans="1:8" s="4" customFormat="1">
      <c r="A85" s="116" t="s">
        <v>7</v>
      </c>
      <c r="B85" s="118" t="s">
        <v>0</v>
      </c>
      <c r="C85" s="118" t="s">
        <v>1</v>
      </c>
      <c r="D85" s="118" t="s">
        <v>15</v>
      </c>
      <c r="E85" s="120" t="s">
        <v>8</v>
      </c>
      <c r="F85" s="120"/>
      <c r="G85" s="120"/>
      <c r="H85" s="118" t="s">
        <v>2</v>
      </c>
    </row>
    <row r="86" spans="1:8" s="4" customFormat="1">
      <c r="A86" s="117"/>
      <c r="B86" s="119"/>
      <c r="C86" s="119"/>
      <c r="D86" s="119"/>
      <c r="E86" s="3" t="s">
        <v>9</v>
      </c>
      <c r="F86" s="3" t="s">
        <v>10</v>
      </c>
      <c r="G86" s="3" t="s">
        <v>11</v>
      </c>
      <c r="H86" s="119"/>
    </row>
    <row r="87" spans="1:8">
      <c r="A87" s="2">
        <v>1</v>
      </c>
      <c r="B87" s="1" t="s">
        <v>14</v>
      </c>
      <c r="C87" s="1" t="s">
        <v>16</v>
      </c>
      <c r="D87" s="1">
        <v>2</v>
      </c>
      <c r="E87" s="1">
        <v>8</v>
      </c>
      <c r="F87" s="1">
        <v>0.75</v>
      </c>
      <c r="G87" s="1">
        <v>4.5</v>
      </c>
      <c r="H87" s="1">
        <f>G87*F87*E87*D87</f>
        <v>54</v>
      </c>
    </row>
    <row r="88" spans="1:8">
      <c r="A88" s="1">
        <v>2</v>
      </c>
      <c r="B88" s="1" t="s">
        <v>17</v>
      </c>
      <c r="C88" s="1" t="s">
        <v>16</v>
      </c>
      <c r="D88" s="1">
        <v>2</v>
      </c>
      <c r="E88" s="1">
        <v>5</v>
      </c>
      <c r="F88" s="1">
        <v>0.75</v>
      </c>
      <c r="G88" s="1">
        <v>4.5</v>
      </c>
      <c r="H88" s="1">
        <f t="shared" ref="H88" si="4">G88*F88*E88*D88</f>
        <v>33.75</v>
      </c>
    </row>
    <row r="89" spans="1:8">
      <c r="A89" s="1"/>
      <c r="B89" s="125" t="s">
        <v>24</v>
      </c>
      <c r="C89" s="126"/>
      <c r="D89" s="126"/>
      <c r="E89" s="126"/>
      <c r="F89" s="127"/>
      <c r="G89" s="1" t="s">
        <v>16</v>
      </c>
      <c r="H89" s="1">
        <f>SUM(H87:H88)</f>
        <v>87.75</v>
      </c>
    </row>
    <row r="90" spans="1:8">
      <c r="A90" s="1"/>
      <c r="B90" s="128"/>
      <c r="C90" s="129"/>
      <c r="D90" s="129"/>
      <c r="E90" s="129"/>
      <c r="F90" s="130"/>
      <c r="G90" s="1" t="s">
        <v>25</v>
      </c>
      <c r="H90" s="23">
        <f>H89/35.32</f>
        <v>2.4844280860702153</v>
      </c>
    </row>
    <row r="91" spans="1:8">
      <c r="A91" s="1"/>
      <c r="B91" s="7"/>
      <c r="C91" s="122" t="s">
        <v>84</v>
      </c>
      <c r="D91" s="122"/>
      <c r="E91" s="122"/>
      <c r="F91" s="122"/>
      <c r="G91" s="122"/>
      <c r="H91" s="35">
        <f>H90*1.1</f>
        <v>2.7328708946772369</v>
      </c>
    </row>
    <row r="93" spans="1:8" ht="33.75" customHeight="1">
      <c r="A93" s="2" t="s">
        <v>13</v>
      </c>
      <c r="B93" s="113" t="s">
        <v>12</v>
      </c>
      <c r="C93" s="114"/>
      <c r="D93" s="114"/>
      <c r="E93" s="114"/>
      <c r="F93" s="114"/>
      <c r="G93" s="114"/>
      <c r="H93" s="115"/>
    </row>
    <row r="94" spans="1:8" s="4" customFormat="1">
      <c r="A94" s="116" t="s">
        <v>7</v>
      </c>
      <c r="B94" s="118" t="s">
        <v>0</v>
      </c>
      <c r="C94" s="118" t="s">
        <v>1</v>
      </c>
      <c r="D94" s="118" t="s">
        <v>15</v>
      </c>
      <c r="E94" s="120" t="s">
        <v>8</v>
      </c>
      <c r="F94" s="120"/>
      <c r="G94" s="120"/>
      <c r="H94" s="118" t="s">
        <v>2</v>
      </c>
    </row>
    <row r="95" spans="1:8" s="4" customFormat="1">
      <c r="A95" s="117"/>
      <c r="B95" s="119"/>
      <c r="C95" s="119"/>
      <c r="D95" s="119"/>
      <c r="E95" s="3" t="s">
        <v>9</v>
      </c>
      <c r="F95" s="3" t="s">
        <v>10</v>
      </c>
      <c r="G95" s="3" t="s">
        <v>11</v>
      </c>
      <c r="H95" s="119"/>
    </row>
    <row r="96" spans="1:8">
      <c r="A96" s="2">
        <v>1</v>
      </c>
      <c r="B96" s="1" t="s">
        <v>14</v>
      </c>
      <c r="C96" s="1" t="s">
        <v>16</v>
      </c>
      <c r="D96" s="1">
        <v>2</v>
      </c>
      <c r="E96" s="1">
        <v>6</v>
      </c>
      <c r="F96" s="1">
        <v>0.75</v>
      </c>
      <c r="G96" s="1">
        <v>9.5</v>
      </c>
      <c r="H96" s="1">
        <f>G96*F96*E96*D96</f>
        <v>85.5</v>
      </c>
    </row>
    <row r="97" spans="1:8">
      <c r="A97" s="1">
        <v>2</v>
      </c>
      <c r="B97" s="1" t="s">
        <v>17</v>
      </c>
      <c r="C97" s="1" t="s">
        <v>16</v>
      </c>
      <c r="D97" s="1">
        <v>2</v>
      </c>
      <c r="E97" s="1">
        <v>5</v>
      </c>
      <c r="F97" s="1">
        <v>0.75</v>
      </c>
      <c r="G97" s="1">
        <v>9.5</v>
      </c>
      <c r="H97" s="1">
        <f t="shared" ref="H97:H101" si="5">G97*F97*E97*D97</f>
        <v>71.25</v>
      </c>
    </row>
    <row r="98" spans="1:8">
      <c r="A98" s="1"/>
      <c r="B98" s="1"/>
      <c r="C98" s="1"/>
      <c r="D98" s="1"/>
      <c r="E98" s="1"/>
      <c r="F98" s="1"/>
      <c r="G98" s="1"/>
      <c r="H98" s="1"/>
    </row>
    <row r="99" spans="1:8">
      <c r="A99" s="1"/>
      <c r="B99" s="1" t="s">
        <v>18</v>
      </c>
      <c r="C99" s="1"/>
      <c r="D99" s="1"/>
      <c r="E99" s="1"/>
      <c r="F99" s="1"/>
      <c r="G99" s="1"/>
      <c r="H99" s="1">
        <f t="shared" si="5"/>
        <v>0</v>
      </c>
    </row>
    <row r="100" spans="1:8">
      <c r="A100" s="1"/>
      <c r="B100" s="1" t="s">
        <v>19</v>
      </c>
      <c r="C100" s="1" t="s">
        <v>16</v>
      </c>
      <c r="D100" s="1">
        <v>-2</v>
      </c>
      <c r="E100" s="1">
        <v>2.5</v>
      </c>
      <c r="F100" s="1">
        <v>0.75</v>
      </c>
      <c r="G100" s="1">
        <v>9.5</v>
      </c>
      <c r="H100" s="1">
        <f t="shared" si="5"/>
        <v>-35.625</v>
      </c>
    </row>
    <row r="101" spans="1:8">
      <c r="A101" s="1"/>
      <c r="B101" s="1" t="s">
        <v>21</v>
      </c>
      <c r="C101" s="1" t="s">
        <v>16</v>
      </c>
      <c r="D101" s="1">
        <v>-2</v>
      </c>
      <c r="E101" s="1">
        <v>2</v>
      </c>
      <c r="F101" s="1">
        <v>0.75</v>
      </c>
      <c r="G101" s="1">
        <v>2</v>
      </c>
      <c r="H101" s="1">
        <f t="shared" si="5"/>
        <v>-6</v>
      </c>
    </row>
    <row r="102" spans="1:8">
      <c r="A102" s="1"/>
      <c r="B102" s="125" t="s">
        <v>24</v>
      </c>
      <c r="C102" s="126"/>
      <c r="D102" s="126"/>
      <c r="E102" s="126"/>
      <c r="F102" s="127"/>
      <c r="G102" s="1" t="s">
        <v>16</v>
      </c>
      <c r="H102" s="1">
        <f>SUM(H96:H101)</f>
        <v>115.125</v>
      </c>
    </row>
    <row r="103" spans="1:8">
      <c r="A103" s="1"/>
      <c r="B103" s="128"/>
      <c r="C103" s="129"/>
      <c r="D103" s="129"/>
      <c r="E103" s="129"/>
      <c r="F103" s="130"/>
      <c r="G103" s="1" t="s">
        <v>25</v>
      </c>
      <c r="H103" s="1">
        <f>H102/35.32</f>
        <v>3.259484711211778</v>
      </c>
    </row>
    <row r="104" spans="1:8">
      <c r="A104" s="1"/>
      <c r="B104" s="7"/>
      <c r="C104" s="122" t="s">
        <v>84</v>
      </c>
      <c r="D104" s="122"/>
      <c r="E104" s="122"/>
      <c r="F104" s="122"/>
      <c r="G104" s="122"/>
      <c r="H104" s="35">
        <f>H103*1.1</f>
        <v>3.5854331823329559</v>
      </c>
    </row>
    <row r="105" spans="1:8" ht="75.75" customHeight="1">
      <c r="A105" s="2" t="s">
        <v>13</v>
      </c>
      <c r="B105" s="113" t="str">
        <f>REH!B21</f>
        <v>Cement plaster 1:4 upto 20' (6.00 m) height:a)  ½" (13 mm) thick</v>
      </c>
      <c r="C105" s="114"/>
      <c r="D105" s="114"/>
      <c r="E105" s="114"/>
      <c r="F105" s="114"/>
      <c r="G105" s="114"/>
      <c r="H105" s="115"/>
    </row>
    <row r="106" spans="1:8" s="4" customFormat="1">
      <c r="A106" s="116" t="s">
        <v>7</v>
      </c>
      <c r="B106" s="118" t="s">
        <v>0</v>
      </c>
      <c r="C106" s="118" t="s">
        <v>1</v>
      </c>
      <c r="D106" s="118" t="s">
        <v>15</v>
      </c>
      <c r="E106" s="120" t="s">
        <v>8</v>
      </c>
      <c r="F106" s="120"/>
      <c r="G106" s="120"/>
      <c r="H106" s="118" t="s">
        <v>2</v>
      </c>
    </row>
    <row r="107" spans="1:8" s="4" customFormat="1">
      <c r="A107" s="117"/>
      <c r="B107" s="119"/>
      <c r="C107" s="119"/>
      <c r="D107" s="119"/>
      <c r="E107" s="3" t="s">
        <v>9</v>
      </c>
      <c r="F107" s="3" t="s">
        <v>10</v>
      </c>
      <c r="G107" s="3" t="s">
        <v>11</v>
      </c>
      <c r="H107" s="119"/>
    </row>
    <row r="108" spans="1:8">
      <c r="A108" s="1"/>
      <c r="B108" s="1" t="s">
        <v>14</v>
      </c>
      <c r="C108" s="1" t="s">
        <v>70</v>
      </c>
      <c r="D108" s="1">
        <v>2</v>
      </c>
      <c r="E108" s="1">
        <v>5</v>
      </c>
      <c r="F108" s="1">
        <v>10</v>
      </c>
      <c r="G108" s="1"/>
      <c r="H108" s="1">
        <f>F108*E108*D108</f>
        <v>100</v>
      </c>
    </row>
    <row r="109" spans="1:8">
      <c r="A109" s="1"/>
      <c r="B109" s="1" t="s">
        <v>56</v>
      </c>
      <c r="C109" s="1" t="s">
        <v>70</v>
      </c>
      <c r="D109" s="1">
        <v>2</v>
      </c>
      <c r="E109" s="1">
        <v>5</v>
      </c>
      <c r="F109" s="1">
        <v>10</v>
      </c>
      <c r="G109" s="1"/>
      <c r="H109" s="1">
        <f t="shared" ref="H109" si="6">F109*E109*D109</f>
        <v>100</v>
      </c>
    </row>
    <row r="110" spans="1:8">
      <c r="A110" s="1"/>
      <c r="B110" s="1"/>
      <c r="C110" s="121" t="s">
        <v>58</v>
      </c>
      <c r="D110" s="122"/>
      <c r="E110" s="122"/>
      <c r="F110" s="122"/>
      <c r="G110" s="123"/>
      <c r="H110" s="1">
        <f>SUM(H108:H109)</f>
        <v>200</v>
      </c>
    </row>
    <row r="111" spans="1:8">
      <c r="A111" s="1"/>
      <c r="B111" s="1"/>
      <c r="C111" s="121" t="s">
        <v>59</v>
      </c>
      <c r="D111" s="122"/>
      <c r="E111" s="122"/>
      <c r="F111" s="122"/>
      <c r="G111" s="123"/>
      <c r="H111" s="23">
        <f>H110/10.75</f>
        <v>18.604651162790699</v>
      </c>
    </row>
    <row r="112" spans="1:8">
      <c r="A112" s="1"/>
      <c r="B112" s="7"/>
      <c r="C112" s="122" t="s">
        <v>84</v>
      </c>
      <c r="D112" s="122"/>
      <c r="E112" s="122"/>
      <c r="F112" s="122"/>
      <c r="G112" s="122"/>
      <c r="H112" s="35">
        <f>H111*1.1</f>
        <v>20.465116279069772</v>
      </c>
    </row>
    <row r="113" spans="1:8" ht="75.75" customHeight="1">
      <c r="A113" s="2" t="s">
        <v>13</v>
      </c>
      <c r="B113" s="113" t="str">
        <f>REH!B22</f>
        <v>Cement plaster 1:4 upto 20' (6.00 m) height ¾" (20 mm) thick</v>
      </c>
      <c r="C113" s="114"/>
      <c r="D113" s="114"/>
      <c r="E113" s="114"/>
      <c r="F113" s="114"/>
      <c r="G113" s="114"/>
      <c r="H113" s="115"/>
    </row>
    <row r="114" spans="1:8" s="4" customFormat="1">
      <c r="A114" s="116" t="s">
        <v>7</v>
      </c>
      <c r="B114" s="118" t="s">
        <v>0</v>
      </c>
      <c r="C114" s="118" t="s">
        <v>1</v>
      </c>
      <c r="D114" s="118" t="s">
        <v>15</v>
      </c>
      <c r="E114" s="120" t="s">
        <v>8</v>
      </c>
      <c r="F114" s="120"/>
      <c r="G114" s="120"/>
      <c r="H114" s="118" t="s">
        <v>2</v>
      </c>
    </row>
    <row r="115" spans="1:8" s="4" customFormat="1">
      <c r="A115" s="117"/>
      <c r="B115" s="119"/>
      <c r="C115" s="119"/>
      <c r="D115" s="119"/>
      <c r="E115" s="3" t="s">
        <v>9</v>
      </c>
      <c r="F115" s="3" t="s">
        <v>10</v>
      </c>
      <c r="G115" s="3" t="s">
        <v>11</v>
      </c>
      <c r="H115" s="119"/>
    </row>
    <row r="116" spans="1:8">
      <c r="A116" s="1"/>
      <c r="B116" s="1" t="s">
        <v>14</v>
      </c>
      <c r="C116" s="1" t="s">
        <v>70</v>
      </c>
      <c r="D116" s="1">
        <v>1</v>
      </c>
      <c r="E116" s="1">
        <v>20</v>
      </c>
      <c r="F116" s="1">
        <v>10</v>
      </c>
      <c r="G116" s="1"/>
      <c r="H116" s="1">
        <f>F116*E116*D116</f>
        <v>200</v>
      </c>
    </row>
    <row r="117" spans="1:8">
      <c r="A117" s="1"/>
      <c r="B117" s="1"/>
      <c r="C117" s="121" t="s">
        <v>58</v>
      </c>
      <c r="D117" s="122"/>
      <c r="E117" s="122"/>
      <c r="F117" s="122"/>
      <c r="G117" s="123"/>
      <c r="H117" s="1">
        <f>SUM(H116:H116)</f>
        <v>200</v>
      </c>
    </row>
    <row r="118" spans="1:8">
      <c r="A118" s="1"/>
      <c r="B118" s="1"/>
      <c r="C118" s="121" t="s">
        <v>59</v>
      </c>
      <c r="D118" s="122"/>
      <c r="E118" s="122"/>
      <c r="F118" s="122"/>
      <c r="G118" s="123"/>
      <c r="H118" s="23">
        <f>H117/10.75</f>
        <v>18.604651162790699</v>
      </c>
    </row>
    <row r="119" spans="1:8">
      <c r="A119" s="1"/>
      <c r="B119" s="7"/>
      <c r="C119" s="122" t="s">
        <v>84</v>
      </c>
      <c r="D119" s="122"/>
      <c r="E119" s="122"/>
      <c r="F119" s="122"/>
      <c r="G119" s="122"/>
      <c r="H119" s="35">
        <f>H118*1.1</f>
        <v>20.465116279069772</v>
      </c>
    </row>
    <row r="120" spans="1:8" ht="75.75" customHeight="1">
      <c r="A120" s="2" t="s">
        <v>13</v>
      </c>
      <c r="B120" s="113" t="str">
        <f>REH!B23</f>
        <v>Cement plaster 3/8" (10 mm) thick under soffit of R.C.C. roof slabs only, upto 20' height 1:4</v>
      </c>
      <c r="C120" s="114"/>
      <c r="D120" s="114"/>
      <c r="E120" s="114"/>
      <c r="F120" s="114"/>
      <c r="G120" s="114"/>
      <c r="H120" s="115"/>
    </row>
    <row r="121" spans="1:8" s="4" customFormat="1">
      <c r="A121" s="116" t="s">
        <v>7</v>
      </c>
      <c r="B121" s="118" t="s">
        <v>0</v>
      </c>
      <c r="C121" s="118" t="s">
        <v>1</v>
      </c>
      <c r="D121" s="118" t="s">
        <v>15</v>
      </c>
      <c r="E121" s="120" t="s">
        <v>8</v>
      </c>
      <c r="F121" s="120"/>
      <c r="G121" s="120"/>
      <c r="H121" s="118" t="s">
        <v>2</v>
      </c>
    </row>
    <row r="122" spans="1:8" s="4" customFormat="1">
      <c r="A122" s="117"/>
      <c r="B122" s="119"/>
      <c r="C122" s="119"/>
      <c r="D122" s="119"/>
      <c r="E122" s="3" t="s">
        <v>9</v>
      </c>
      <c r="F122" s="3" t="s">
        <v>10</v>
      </c>
      <c r="G122" s="3" t="s">
        <v>11</v>
      </c>
      <c r="H122" s="119"/>
    </row>
    <row r="123" spans="1:8">
      <c r="A123" s="1"/>
      <c r="B123" s="1" t="s">
        <v>14</v>
      </c>
      <c r="C123" s="1" t="s">
        <v>70</v>
      </c>
      <c r="D123" s="1">
        <v>1</v>
      </c>
      <c r="E123" s="1">
        <v>5</v>
      </c>
      <c r="F123" s="1">
        <v>5</v>
      </c>
      <c r="G123" s="1"/>
      <c r="H123" s="1">
        <f>F123*E123*D123</f>
        <v>25</v>
      </c>
    </row>
    <row r="124" spans="1:8">
      <c r="A124" s="1"/>
      <c r="B124" s="1" t="s">
        <v>56</v>
      </c>
      <c r="C124" s="1" t="s">
        <v>70</v>
      </c>
      <c r="D124" s="1">
        <v>0</v>
      </c>
      <c r="E124" s="1">
        <v>19</v>
      </c>
      <c r="F124" s="1">
        <v>10</v>
      </c>
      <c r="G124" s="1"/>
      <c r="H124" s="1">
        <f t="shared" ref="H124" si="7">F124*E124*D124</f>
        <v>0</v>
      </c>
    </row>
    <row r="125" spans="1:8">
      <c r="A125" s="1"/>
      <c r="B125" s="1"/>
      <c r="C125" s="121" t="s">
        <v>58</v>
      </c>
      <c r="D125" s="122"/>
      <c r="E125" s="122"/>
      <c r="F125" s="122"/>
      <c r="G125" s="123"/>
      <c r="H125" s="1">
        <f>SUM(H123:H124)</f>
        <v>25</v>
      </c>
    </row>
    <row r="126" spans="1:8">
      <c r="A126" s="1"/>
      <c r="B126" s="1"/>
      <c r="C126" s="121" t="s">
        <v>59</v>
      </c>
      <c r="D126" s="122"/>
      <c r="E126" s="122"/>
      <c r="F126" s="122"/>
      <c r="G126" s="123"/>
      <c r="H126" s="23">
        <f>H125/10.75</f>
        <v>2.3255813953488373</v>
      </c>
    </row>
    <row r="127" spans="1:8">
      <c r="A127" s="1"/>
      <c r="B127" s="7"/>
      <c r="C127" s="122" t="s">
        <v>84</v>
      </c>
      <c r="D127" s="122"/>
      <c r="E127" s="122"/>
      <c r="F127" s="122"/>
      <c r="G127" s="122"/>
      <c r="H127" s="35">
        <f>H126*1.1</f>
        <v>2.5581395348837215</v>
      </c>
    </row>
    <row r="128" spans="1:8" ht="75.75" customHeight="1">
      <c r="A128" s="2" t="s">
        <v>13</v>
      </c>
      <c r="B128" s="113" t="str">
        <f>REH!B29</f>
        <v>Providing and laying roof insulation, comprising of single layer of tiles 9"x4½"x1½" (225x113x40 mm) grouted with cement sand mortar 1:3 laid over 2" (50 mm) thick earth (including mud plaster) over thermopore sheet, over polythene sheet 300 gauge over a layer of bitumen, complete in all respects:-ii) Thermopore sheet 1" (25 mm) thick</v>
      </c>
      <c r="C128" s="114"/>
      <c r="D128" s="114"/>
      <c r="E128" s="114"/>
      <c r="F128" s="114"/>
      <c r="G128" s="114"/>
      <c r="H128" s="115"/>
    </row>
    <row r="129" spans="1:8" s="4" customFormat="1">
      <c r="A129" s="116" t="s">
        <v>7</v>
      </c>
      <c r="B129" s="118" t="s">
        <v>0</v>
      </c>
      <c r="C129" s="118" t="s">
        <v>1</v>
      </c>
      <c r="D129" s="118" t="s">
        <v>15</v>
      </c>
      <c r="E129" s="120" t="s">
        <v>8</v>
      </c>
      <c r="F129" s="120"/>
      <c r="G129" s="120"/>
      <c r="H129" s="118" t="s">
        <v>2</v>
      </c>
    </row>
    <row r="130" spans="1:8" s="4" customFormat="1">
      <c r="A130" s="117"/>
      <c r="B130" s="119"/>
      <c r="C130" s="119"/>
      <c r="D130" s="119"/>
      <c r="E130" s="3" t="s">
        <v>9</v>
      </c>
      <c r="F130" s="3" t="s">
        <v>10</v>
      </c>
      <c r="G130" s="3" t="s">
        <v>11</v>
      </c>
      <c r="H130" s="119"/>
    </row>
    <row r="131" spans="1:8">
      <c r="A131" s="1"/>
      <c r="B131" s="1" t="s">
        <v>14</v>
      </c>
      <c r="C131" s="1" t="s">
        <v>70</v>
      </c>
      <c r="D131" s="1">
        <v>1</v>
      </c>
      <c r="E131" s="1">
        <v>5</v>
      </c>
      <c r="F131" s="1">
        <v>5</v>
      </c>
      <c r="G131" s="1"/>
      <c r="H131" s="1">
        <f>F131*E131*D131</f>
        <v>25</v>
      </c>
    </row>
    <row r="132" spans="1:8">
      <c r="A132" s="1"/>
      <c r="B132" s="1"/>
      <c r="C132" s="121" t="s">
        <v>58</v>
      </c>
      <c r="D132" s="122"/>
      <c r="E132" s="122"/>
      <c r="F132" s="122"/>
      <c r="G132" s="123"/>
      <c r="H132" s="1">
        <f>SUM(H131:H131)</f>
        <v>25</v>
      </c>
    </row>
    <row r="133" spans="1:8">
      <c r="A133" s="1"/>
      <c r="B133" s="1"/>
      <c r="C133" s="121" t="s">
        <v>59</v>
      </c>
      <c r="D133" s="122"/>
      <c r="E133" s="122"/>
      <c r="F133" s="122"/>
      <c r="G133" s="123"/>
      <c r="H133" s="23">
        <f>H132/10.75</f>
        <v>2.3255813953488373</v>
      </c>
    </row>
    <row r="134" spans="1:8">
      <c r="A134" s="1"/>
      <c r="B134" s="7"/>
      <c r="C134" s="122" t="s">
        <v>84</v>
      </c>
      <c r="D134" s="122"/>
      <c r="E134" s="122"/>
      <c r="F134" s="122"/>
      <c r="G134" s="122"/>
      <c r="H134" s="35">
        <f>H133*1.1</f>
        <v>2.5581395348837215</v>
      </c>
    </row>
    <row r="135" spans="1:8" ht="75.75" customHeight="1">
      <c r="A135" s="2" t="s">
        <v>13</v>
      </c>
      <c r="B135" s="113" t="str">
        <f>REH!B32</f>
        <v>Mosaic dado or skirting with one part of cement and marble powder in the ratio of 3:1 and two parts of marble chips, laid over ½"(13 mm) thick cement plaster 1:3, including rubbing and polishing, complete with finishing: ii) ½"(13 mm) thick</v>
      </c>
      <c r="C135" s="114"/>
      <c r="D135" s="114"/>
      <c r="E135" s="114"/>
      <c r="F135" s="114"/>
      <c r="G135" s="114"/>
      <c r="H135" s="115"/>
    </row>
    <row r="136" spans="1:8" s="4" customFormat="1">
      <c r="A136" s="116" t="s">
        <v>7</v>
      </c>
      <c r="B136" s="118" t="s">
        <v>0</v>
      </c>
      <c r="C136" s="118" t="s">
        <v>1</v>
      </c>
      <c r="D136" s="118" t="s">
        <v>15</v>
      </c>
      <c r="E136" s="120" t="s">
        <v>8</v>
      </c>
      <c r="F136" s="120"/>
      <c r="G136" s="120"/>
      <c r="H136" s="118" t="s">
        <v>2</v>
      </c>
    </row>
    <row r="137" spans="1:8" s="4" customFormat="1">
      <c r="A137" s="117"/>
      <c r="B137" s="119"/>
      <c r="C137" s="119"/>
      <c r="D137" s="119"/>
      <c r="E137" s="3" t="s">
        <v>9</v>
      </c>
      <c r="F137" s="3" t="s">
        <v>10</v>
      </c>
      <c r="G137" s="3" t="s">
        <v>11</v>
      </c>
      <c r="H137" s="119"/>
    </row>
    <row r="138" spans="1:8">
      <c r="A138" s="1"/>
      <c r="B138" s="1" t="s">
        <v>14</v>
      </c>
      <c r="C138" s="1" t="s">
        <v>70</v>
      </c>
      <c r="D138" s="1">
        <v>2</v>
      </c>
      <c r="E138" s="1">
        <v>24</v>
      </c>
      <c r="F138" s="1">
        <v>3</v>
      </c>
      <c r="G138" s="1"/>
      <c r="H138" s="1">
        <f>F138*E138*D138</f>
        <v>144</v>
      </c>
    </row>
    <row r="139" spans="1:8">
      <c r="A139" s="1"/>
      <c r="B139" s="1" t="s">
        <v>17</v>
      </c>
      <c r="C139" s="1" t="s">
        <v>70</v>
      </c>
      <c r="D139" s="1">
        <v>2</v>
      </c>
      <c r="E139" s="1">
        <v>16</v>
      </c>
      <c r="F139" s="1">
        <v>3</v>
      </c>
      <c r="G139" s="1"/>
      <c r="H139" s="1">
        <f t="shared" ref="H139:H140" si="8">F139*E139*D139</f>
        <v>96</v>
      </c>
    </row>
    <row r="140" spans="1:8">
      <c r="A140" s="1"/>
      <c r="B140" s="1" t="s">
        <v>71</v>
      </c>
      <c r="C140" s="1" t="s">
        <v>70</v>
      </c>
      <c r="D140" s="9">
        <v>1</v>
      </c>
      <c r="E140" s="9">
        <v>26</v>
      </c>
      <c r="F140" s="9">
        <v>3</v>
      </c>
      <c r="G140" s="10"/>
      <c r="H140" s="1">
        <f t="shared" si="8"/>
        <v>78</v>
      </c>
    </row>
    <row r="141" spans="1:8">
      <c r="A141" s="1"/>
      <c r="B141" s="1"/>
      <c r="C141" s="121" t="s">
        <v>58</v>
      </c>
      <c r="D141" s="122"/>
      <c r="E141" s="122"/>
      <c r="F141" s="122"/>
      <c r="G141" s="123"/>
      <c r="H141" s="1">
        <f>SUM(H138:H140)</f>
        <v>318</v>
      </c>
    </row>
    <row r="142" spans="1:8">
      <c r="A142" s="1"/>
      <c r="B142" s="1"/>
      <c r="C142" s="121" t="s">
        <v>59</v>
      </c>
      <c r="D142" s="122"/>
      <c r="E142" s="122"/>
      <c r="F142" s="122"/>
      <c r="G142" s="123"/>
      <c r="H142" s="23">
        <f>H141/10.75</f>
        <v>29.581395348837209</v>
      </c>
    </row>
    <row r="143" spans="1:8">
      <c r="A143" s="1"/>
      <c r="B143" s="7"/>
      <c r="C143" s="122" t="s">
        <v>84</v>
      </c>
      <c r="D143" s="122"/>
      <c r="E143" s="122"/>
      <c r="F143" s="122"/>
      <c r="G143" s="122"/>
      <c r="H143" s="35">
        <f>H142*1.1</f>
        <v>32.539534883720933</v>
      </c>
    </row>
    <row r="144" spans="1:8" ht="65.25" customHeight="1">
      <c r="A144" s="2" t="s">
        <v>13</v>
      </c>
      <c r="B144" s="113" t="str">
        <f>REH!B27</f>
        <v>Providing and laying damp proof course with cement sand plaster and bitumen coating:- (a) with one coat of bitumen and one coat of polythene sheet 500 gauge :- ii) Ratio 1:3 b) ¾ " thick (20mm)</v>
      </c>
      <c r="C144" s="114"/>
      <c r="D144" s="114"/>
      <c r="E144" s="114"/>
      <c r="F144" s="114"/>
      <c r="G144" s="114"/>
      <c r="H144" s="115"/>
    </row>
    <row r="145" spans="1:8" s="4" customFormat="1">
      <c r="A145" s="116" t="s">
        <v>7</v>
      </c>
      <c r="B145" s="118" t="s">
        <v>0</v>
      </c>
      <c r="C145" s="118" t="s">
        <v>1</v>
      </c>
      <c r="D145" s="118" t="s">
        <v>15</v>
      </c>
      <c r="E145" s="120" t="s">
        <v>8</v>
      </c>
      <c r="F145" s="120"/>
      <c r="G145" s="120"/>
      <c r="H145" s="118" t="s">
        <v>2</v>
      </c>
    </row>
    <row r="146" spans="1:8" s="4" customFormat="1">
      <c r="A146" s="117"/>
      <c r="B146" s="119"/>
      <c r="C146" s="119"/>
      <c r="D146" s="119"/>
      <c r="E146" s="3" t="s">
        <v>9</v>
      </c>
      <c r="F146" s="3" t="s">
        <v>10</v>
      </c>
      <c r="G146" s="3" t="s">
        <v>11</v>
      </c>
      <c r="H146" s="119"/>
    </row>
    <row r="147" spans="1:8">
      <c r="A147" s="2">
        <v>1</v>
      </c>
      <c r="B147" s="1" t="s">
        <v>14</v>
      </c>
      <c r="C147" s="1" t="s">
        <v>16</v>
      </c>
      <c r="D147" s="1">
        <v>4</v>
      </c>
      <c r="E147" s="1">
        <v>5</v>
      </c>
      <c r="F147" s="1">
        <v>0.75</v>
      </c>
      <c r="G147" s="1"/>
      <c r="H147" s="1">
        <f>F147*E147*D147</f>
        <v>15</v>
      </c>
    </row>
    <row r="148" spans="1:8">
      <c r="A148" s="1">
        <v>2</v>
      </c>
      <c r="B148" s="1" t="s">
        <v>17</v>
      </c>
      <c r="C148" s="1" t="s">
        <v>16</v>
      </c>
      <c r="D148" s="1">
        <v>4</v>
      </c>
      <c r="E148" s="1">
        <v>5</v>
      </c>
      <c r="F148" s="1">
        <v>0.75</v>
      </c>
      <c r="G148" s="1"/>
      <c r="H148" s="1">
        <f t="shared" ref="H148" si="9">F148*E148*D148</f>
        <v>15</v>
      </c>
    </row>
    <row r="149" spans="1:8">
      <c r="A149" s="1"/>
      <c r="B149" s="125" t="s">
        <v>24</v>
      </c>
      <c r="C149" s="126"/>
      <c r="D149" s="126"/>
      <c r="E149" s="126"/>
      <c r="F149" s="127"/>
      <c r="G149" s="1" t="s">
        <v>16</v>
      </c>
      <c r="H149" s="1">
        <f>SUM(H147:H148)</f>
        <v>30</v>
      </c>
    </row>
    <row r="150" spans="1:8">
      <c r="A150" s="1"/>
      <c r="B150" s="128"/>
      <c r="C150" s="129"/>
      <c r="D150" s="129"/>
      <c r="E150" s="129"/>
      <c r="F150" s="130"/>
      <c r="G150" s="1" t="s">
        <v>25</v>
      </c>
      <c r="H150" s="23">
        <f>H149/10.75</f>
        <v>2.7906976744186047</v>
      </c>
    </row>
    <row r="151" spans="1:8">
      <c r="A151" s="1"/>
      <c r="B151" s="7"/>
      <c r="C151" s="122" t="s">
        <v>84</v>
      </c>
      <c r="D151" s="122"/>
      <c r="E151" s="122"/>
      <c r="F151" s="122"/>
      <c r="G151" s="122"/>
      <c r="H151" s="35">
        <f>H150*1.1</f>
        <v>3.0697674418604652</v>
      </c>
    </row>
    <row r="152" spans="1:8" ht="65.25" customHeight="1">
      <c r="A152" s="2" t="s">
        <v>13</v>
      </c>
      <c r="B152" s="113" t="str">
        <f>REH!B28</f>
        <v>Providing and laying vertical damp proof course with cement sand plaster and bitumen coating:-(a) with one coat of bitumen and one coat of polythene sheet 500 gauge b) ¾ " thick (20 mm</v>
      </c>
      <c r="C152" s="114"/>
      <c r="D152" s="114"/>
      <c r="E152" s="114"/>
      <c r="F152" s="114"/>
      <c r="G152" s="114"/>
      <c r="H152" s="115"/>
    </row>
    <row r="153" spans="1:8" s="4" customFormat="1">
      <c r="A153" s="116" t="s">
        <v>7</v>
      </c>
      <c r="B153" s="118" t="s">
        <v>0</v>
      </c>
      <c r="C153" s="118" t="s">
        <v>1</v>
      </c>
      <c r="D153" s="118" t="s">
        <v>15</v>
      </c>
      <c r="E153" s="120" t="s">
        <v>8</v>
      </c>
      <c r="F153" s="120"/>
      <c r="G153" s="120"/>
      <c r="H153" s="118" t="s">
        <v>2</v>
      </c>
    </row>
    <row r="154" spans="1:8" s="4" customFormat="1">
      <c r="A154" s="117"/>
      <c r="B154" s="119"/>
      <c r="C154" s="119"/>
      <c r="D154" s="119"/>
      <c r="E154" s="3" t="s">
        <v>9</v>
      </c>
      <c r="F154" s="3" t="s">
        <v>10</v>
      </c>
      <c r="G154" s="3" t="s">
        <v>11</v>
      </c>
      <c r="H154" s="119"/>
    </row>
    <row r="155" spans="1:8">
      <c r="A155" s="2">
        <v>1</v>
      </c>
      <c r="B155" s="1" t="s">
        <v>14</v>
      </c>
      <c r="C155" s="1" t="s">
        <v>70</v>
      </c>
      <c r="D155" s="1">
        <v>4</v>
      </c>
      <c r="E155" s="1">
        <v>5</v>
      </c>
      <c r="F155" s="1">
        <v>5</v>
      </c>
      <c r="G155" s="1"/>
      <c r="H155" s="1">
        <f>F155*E155*D155</f>
        <v>100</v>
      </c>
    </row>
    <row r="156" spans="1:8">
      <c r="A156" s="1">
        <v>2</v>
      </c>
      <c r="B156" s="1" t="s">
        <v>17</v>
      </c>
      <c r="C156" s="1" t="s">
        <v>70</v>
      </c>
      <c r="D156" s="1">
        <v>4</v>
      </c>
      <c r="E156" s="1">
        <v>5</v>
      </c>
      <c r="F156" s="1">
        <v>5</v>
      </c>
      <c r="G156" s="1"/>
      <c r="H156" s="1">
        <f t="shared" ref="H156" si="10">F156*E156*D156</f>
        <v>100</v>
      </c>
    </row>
    <row r="157" spans="1:8">
      <c r="A157" s="1"/>
      <c r="B157" s="125" t="s">
        <v>24</v>
      </c>
      <c r="C157" s="126"/>
      <c r="D157" s="126"/>
      <c r="E157" s="126"/>
      <c r="F157" s="127"/>
      <c r="G157" s="1" t="s">
        <v>16</v>
      </c>
      <c r="H157" s="1">
        <f>SUM(H155:H156)</f>
        <v>200</v>
      </c>
    </row>
    <row r="158" spans="1:8">
      <c r="A158" s="1"/>
      <c r="B158" s="128"/>
      <c r="C158" s="129"/>
      <c r="D158" s="129"/>
      <c r="E158" s="129"/>
      <c r="F158" s="130"/>
      <c r="G158" s="1" t="s">
        <v>25</v>
      </c>
      <c r="H158" s="23">
        <f>H157/10.75</f>
        <v>18.604651162790699</v>
      </c>
    </row>
    <row r="159" spans="1:8">
      <c r="A159" s="1"/>
      <c r="B159" s="7"/>
      <c r="C159" s="122" t="s">
        <v>84</v>
      </c>
      <c r="D159" s="122"/>
      <c r="E159" s="122"/>
      <c r="F159" s="122"/>
      <c r="G159" s="122"/>
      <c r="H159" s="35">
        <f>H158*1.1</f>
        <v>20.465116279069772</v>
      </c>
    </row>
    <row r="160" spans="1:8" ht="64.5" customHeight="1">
      <c r="A160" s="2" t="s">
        <v>13</v>
      </c>
      <c r="B160" s="113" t="str">
        <f>REH!B27</f>
        <v>Providing and laying damp proof course with cement sand plaster and bitumen coating:- (a) with one coat of bitumen and one coat of polythene sheet 500 gauge :- ii) Ratio 1:3 b) ¾ " thick (20mm)</v>
      </c>
      <c r="C160" s="114"/>
      <c r="D160" s="114"/>
      <c r="E160" s="114"/>
      <c r="F160" s="114"/>
      <c r="G160" s="114"/>
      <c r="H160" s="115"/>
    </row>
    <row r="161" spans="1:8" s="4" customFormat="1">
      <c r="A161" s="116" t="s">
        <v>7</v>
      </c>
      <c r="B161" s="118" t="s">
        <v>0</v>
      </c>
      <c r="C161" s="118" t="s">
        <v>1</v>
      </c>
      <c r="D161" s="118" t="s">
        <v>15</v>
      </c>
      <c r="E161" s="120" t="s">
        <v>8</v>
      </c>
      <c r="F161" s="120"/>
      <c r="G161" s="120"/>
      <c r="H161" s="118" t="s">
        <v>2</v>
      </c>
    </row>
    <row r="162" spans="1:8" s="4" customFormat="1">
      <c r="A162" s="117"/>
      <c r="B162" s="119"/>
      <c r="C162" s="119"/>
      <c r="D162" s="119"/>
      <c r="E162" s="3" t="s">
        <v>9</v>
      </c>
      <c r="F162" s="3" t="s">
        <v>10</v>
      </c>
      <c r="G162" s="3" t="s">
        <v>11</v>
      </c>
      <c r="H162" s="119"/>
    </row>
    <row r="163" spans="1:8">
      <c r="A163" s="1"/>
      <c r="B163" s="1" t="s">
        <v>55</v>
      </c>
      <c r="C163" s="1" t="s">
        <v>70</v>
      </c>
      <c r="D163" s="1">
        <v>6</v>
      </c>
      <c r="E163" s="1">
        <v>8</v>
      </c>
      <c r="F163" s="1">
        <v>8</v>
      </c>
      <c r="G163" s="1"/>
      <c r="H163" s="23">
        <f>F163*E163*D163</f>
        <v>384</v>
      </c>
    </row>
    <row r="164" spans="1:8">
      <c r="A164" s="1"/>
      <c r="B164" s="1" t="s">
        <v>56</v>
      </c>
      <c r="C164" s="1" t="s">
        <v>70</v>
      </c>
      <c r="D164" s="1">
        <v>3</v>
      </c>
      <c r="E164" s="1">
        <v>4</v>
      </c>
      <c r="F164" s="1">
        <v>4</v>
      </c>
      <c r="G164" s="1"/>
      <c r="H164" s="23">
        <f t="shared" ref="H164" si="11">F164*E164*D164</f>
        <v>48</v>
      </c>
    </row>
    <row r="165" spans="1:8">
      <c r="A165" s="1"/>
      <c r="B165" s="1"/>
      <c r="C165" s="121" t="s">
        <v>58</v>
      </c>
      <c r="D165" s="122"/>
      <c r="E165" s="122"/>
      <c r="F165" s="122"/>
      <c r="G165" s="123"/>
      <c r="H165" s="23">
        <f>SUM(H163:H164)</f>
        <v>432</v>
      </c>
    </row>
    <row r="166" spans="1:8">
      <c r="A166" s="1"/>
      <c r="B166" s="1"/>
      <c r="C166" s="121" t="s">
        <v>59</v>
      </c>
      <c r="D166" s="122"/>
      <c r="E166" s="122"/>
      <c r="F166" s="122"/>
      <c r="G166" s="123"/>
      <c r="H166" s="23">
        <f>H165/10.75</f>
        <v>40.186046511627907</v>
      </c>
    </row>
    <row r="167" spans="1:8">
      <c r="A167" s="1"/>
      <c r="B167" s="7"/>
      <c r="C167" s="122" t="s">
        <v>84</v>
      </c>
      <c r="D167" s="122"/>
      <c r="E167" s="122"/>
      <c r="F167" s="122"/>
      <c r="G167" s="122"/>
      <c r="H167" s="35">
        <f>H166*1.1</f>
        <v>44.204651162790704</v>
      </c>
    </row>
    <row r="168" spans="1:8" ht="117" customHeight="1">
      <c r="A168" s="2" t="s">
        <v>13</v>
      </c>
      <c r="B168" s="113" t="s">
        <v>183</v>
      </c>
      <c r="C168" s="114"/>
      <c r="D168" s="114"/>
      <c r="E168" s="114"/>
      <c r="F168" s="114"/>
      <c r="G168" s="114"/>
      <c r="H168" s="115"/>
    </row>
    <row r="169" spans="1:8" s="4" customFormat="1">
      <c r="A169" s="116" t="s">
        <v>7</v>
      </c>
      <c r="B169" s="118" t="s">
        <v>0</v>
      </c>
      <c r="C169" s="118" t="s">
        <v>1</v>
      </c>
      <c r="D169" s="118" t="s">
        <v>15</v>
      </c>
      <c r="E169" s="120" t="s">
        <v>8</v>
      </c>
      <c r="F169" s="120"/>
      <c r="G169" s="120"/>
      <c r="H169" s="118" t="s">
        <v>2</v>
      </c>
    </row>
    <row r="170" spans="1:8" s="4" customFormat="1">
      <c r="A170" s="117"/>
      <c r="B170" s="119"/>
      <c r="C170" s="119"/>
      <c r="D170" s="119"/>
      <c r="E170" s="3" t="s">
        <v>9</v>
      </c>
      <c r="F170" s="3" t="s">
        <v>10</v>
      </c>
      <c r="G170" s="3" t="s">
        <v>11</v>
      </c>
      <c r="H170" s="119"/>
    </row>
    <row r="171" spans="1:8">
      <c r="A171" s="1"/>
      <c r="B171" s="1" t="s">
        <v>85</v>
      </c>
      <c r="C171" s="1" t="s">
        <v>16</v>
      </c>
      <c r="D171" s="1">
        <v>1</v>
      </c>
      <c r="E171" s="1">
        <v>5</v>
      </c>
      <c r="F171" s="1">
        <v>5</v>
      </c>
      <c r="G171" s="1"/>
      <c r="H171" s="23">
        <f>F171*E171*D171</f>
        <v>25</v>
      </c>
    </row>
    <row r="172" spans="1:8">
      <c r="A172" s="1"/>
      <c r="B172" s="1"/>
      <c r="C172" s="121" t="s">
        <v>58</v>
      </c>
      <c r="D172" s="122"/>
      <c r="E172" s="122"/>
      <c r="F172" s="122"/>
      <c r="G172" s="123"/>
      <c r="H172" s="23">
        <f>SUM(H171:H171)</f>
        <v>25</v>
      </c>
    </row>
    <row r="173" spans="1:8">
      <c r="A173" s="1"/>
      <c r="B173" s="1"/>
      <c r="C173" s="121" t="s">
        <v>59</v>
      </c>
      <c r="D173" s="122"/>
      <c r="E173" s="122"/>
      <c r="F173" s="122"/>
      <c r="G173" s="123"/>
      <c r="H173" s="23">
        <f>H172/10.75</f>
        <v>2.3255813953488373</v>
      </c>
    </row>
    <row r="174" spans="1:8">
      <c r="A174" s="1"/>
      <c r="B174" s="7"/>
      <c r="C174" s="122" t="s">
        <v>84</v>
      </c>
      <c r="D174" s="122"/>
      <c r="E174" s="122"/>
      <c r="F174" s="122"/>
      <c r="G174" s="122"/>
      <c r="H174" s="35">
        <f>H173*1.1</f>
        <v>2.5581395348837215</v>
      </c>
    </row>
    <row r="175" spans="1:8" ht="117" customHeight="1">
      <c r="A175" s="2" t="s">
        <v>13</v>
      </c>
      <c r="B175" s="113" t="s">
        <v>182</v>
      </c>
      <c r="C175" s="114"/>
      <c r="D175" s="114"/>
      <c r="E175" s="114"/>
      <c r="F175" s="114"/>
      <c r="G175" s="114"/>
      <c r="H175" s="115"/>
    </row>
    <row r="176" spans="1:8" s="4" customFormat="1">
      <c r="A176" s="116" t="s">
        <v>7</v>
      </c>
      <c r="B176" s="118" t="s">
        <v>0</v>
      </c>
      <c r="C176" s="118" t="s">
        <v>1</v>
      </c>
      <c r="D176" s="118" t="s">
        <v>15</v>
      </c>
      <c r="E176" s="120" t="s">
        <v>8</v>
      </c>
      <c r="F176" s="120"/>
      <c r="G176" s="120"/>
      <c r="H176" s="118" t="s">
        <v>2</v>
      </c>
    </row>
    <row r="177" spans="1:8" s="4" customFormat="1">
      <c r="A177" s="117"/>
      <c r="B177" s="119"/>
      <c r="C177" s="119"/>
      <c r="D177" s="119"/>
      <c r="E177" s="3" t="s">
        <v>9</v>
      </c>
      <c r="F177" s="3" t="s">
        <v>10</v>
      </c>
      <c r="G177" s="3" t="s">
        <v>11</v>
      </c>
      <c r="H177" s="119"/>
    </row>
    <row r="178" spans="1:8">
      <c r="A178" s="1"/>
      <c r="B178" s="1" t="s">
        <v>85</v>
      </c>
      <c r="C178" s="1" t="s">
        <v>16</v>
      </c>
      <c r="D178" s="1">
        <v>1</v>
      </c>
      <c r="E178" s="1">
        <v>20</v>
      </c>
      <c r="F178" s="1">
        <v>5</v>
      </c>
      <c r="G178" s="1"/>
      <c r="H178" s="23">
        <f>F178*E178*D178</f>
        <v>100</v>
      </c>
    </row>
    <row r="179" spans="1:8">
      <c r="A179" s="1"/>
      <c r="B179" s="1"/>
      <c r="C179" s="121" t="s">
        <v>58</v>
      </c>
      <c r="D179" s="122"/>
      <c r="E179" s="122"/>
      <c r="F179" s="122"/>
      <c r="G179" s="123"/>
      <c r="H179" s="23">
        <f>SUM(H178:H178)</f>
        <v>100</v>
      </c>
    </row>
    <row r="180" spans="1:8">
      <c r="A180" s="1"/>
      <c r="B180" s="1"/>
      <c r="C180" s="121" t="s">
        <v>59</v>
      </c>
      <c r="D180" s="122"/>
      <c r="E180" s="122"/>
      <c r="F180" s="122"/>
      <c r="G180" s="123"/>
      <c r="H180" s="23">
        <f>H179/10.75</f>
        <v>9.3023255813953494</v>
      </c>
    </row>
    <row r="181" spans="1:8">
      <c r="A181" s="1"/>
      <c r="B181" s="7"/>
      <c r="C181" s="122" t="s">
        <v>84</v>
      </c>
      <c r="D181" s="122"/>
      <c r="E181" s="122"/>
      <c r="F181" s="122"/>
      <c r="G181" s="122"/>
      <c r="H181" s="35">
        <f>H180*1.1</f>
        <v>10.232558139534886</v>
      </c>
    </row>
    <row r="182" spans="1:8" ht="117" customHeight="1">
      <c r="A182" s="2" t="s">
        <v>13</v>
      </c>
      <c r="B182" s="113" t="str">
        <f>REH!B38</f>
        <v>Providing/fixing stair railing consisting of M.S. Box section size 1-1/2"x3" of 16 SWG welded with M.S. flat 1"x1/8" continuously and welded over M.S. square bars 5/8"x5/8" punched in M.S. flat 2 ¾' high @ 5½" c/c fixed in steps of stair I/C painting 3 coats complete</v>
      </c>
      <c r="C182" s="114"/>
      <c r="D182" s="114"/>
      <c r="E182" s="114"/>
      <c r="F182" s="114"/>
      <c r="G182" s="114"/>
      <c r="H182" s="115"/>
    </row>
    <row r="183" spans="1:8" s="4" customFormat="1">
      <c r="A183" s="116" t="s">
        <v>7</v>
      </c>
      <c r="B183" s="118" t="s">
        <v>0</v>
      </c>
      <c r="C183" s="118" t="s">
        <v>1</v>
      </c>
      <c r="D183" s="118" t="s">
        <v>15</v>
      </c>
      <c r="E183" s="120" t="s">
        <v>8</v>
      </c>
      <c r="F183" s="120"/>
      <c r="G183" s="120"/>
      <c r="H183" s="118" t="s">
        <v>2</v>
      </c>
    </row>
    <row r="184" spans="1:8" s="4" customFormat="1">
      <c r="A184" s="117"/>
      <c r="B184" s="119"/>
      <c r="C184" s="119"/>
      <c r="D184" s="119"/>
      <c r="E184" s="3" t="s">
        <v>9</v>
      </c>
      <c r="F184" s="3" t="s">
        <v>10</v>
      </c>
      <c r="G184" s="3" t="s">
        <v>11</v>
      </c>
      <c r="H184" s="119"/>
    </row>
    <row r="185" spans="1:8">
      <c r="A185" s="1"/>
      <c r="B185" s="1" t="s">
        <v>85</v>
      </c>
      <c r="C185" s="1" t="s">
        <v>16</v>
      </c>
      <c r="D185" s="1">
        <v>1</v>
      </c>
      <c r="E185" s="1">
        <v>40</v>
      </c>
      <c r="F185" s="1">
        <v>3</v>
      </c>
      <c r="G185" s="1"/>
      <c r="H185" s="23">
        <f>F185*E185*D185</f>
        <v>120</v>
      </c>
    </row>
    <row r="186" spans="1:8">
      <c r="A186" s="1"/>
      <c r="B186" s="1"/>
      <c r="C186" s="121" t="s">
        <v>58</v>
      </c>
      <c r="D186" s="122"/>
      <c r="E186" s="122"/>
      <c r="F186" s="122"/>
      <c r="G186" s="123"/>
      <c r="H186" s="23">
        <f>SUM(H185:H185)</f>
        <v>120</v>
      </c>
    </row>
    <row r="187" spans="1:8">
      <c r="A187" s="1"/>
      <c r="B187" s="1"/>
      <c r="C187" s="121" t="s">
        <v>59</v>
      </c>
      <c r="D187" s="122"/>
      <c r="E187" s="122"/>
      <c r="F187" s="122"/>
      <c r="G187" s="123"/>
      <c r="H187" s="23">
        <f>H186/10.75</f>
        <v>11.162790697674419</v>
      </c>
    </row>
    <row r="188" spans="1:8">
      <c r="A188" s="1"/>
      <c r="B188" s="7"/>
      <c r="C188" s="122" t="s">
        <v>84</v>
      </c>
      <c r="D188" s="122"/>
      <c r="E188" s="122"/>
      <c r="F188" s="122"/>
      <c r="G188" s="122"/>
      <c r="H188" s="35">
        <f>H187*1.1</f>
        <v>12.279069767441861</v>
      </c>
    </row>
    <row r="189" spans="1:8" ht="117" customHeight="1">
      <c r="A189" s="2" t="s">
        <v>13</v>
      </c>
      <c r="B189" s="113" t="str">
        <f>REH!B39</f>
        <v>Providing and fixing M.S. sheet hollow pressed frame of doors, windows, C. windows, etc. (chowkat only) of 20 SWG welded with M.S. flat 5"x 2" x 1/8" (127mmx50mmx3mm) M.S. holdfast 9"x1"x1/8" (225mmx25mmx3mm) welded/screwed 4" (100 mm) long iron hinges, including filling chowkat with cement sand mortar 1:8 and embedding holdfast in cement concrete 1:2:4, complete in all respects: double rebate</v>
      </c>
      <c r="C189" s="114"/>
      <c r="D189" s="114"/>
      <c r="E189" s="114"/>
      <c r="F189" s="114"/>
      <c r="G189" s="114"/>
      <c r="H189" s="115"/>
    </row>
    <row r="190" spans="1:8" s="4" customFormat="1">
      <c r="A190" s="116" t="s">
        <v>7</v>
      </c>
      <c r="B190" s="118" t="s">
        <v>0</v>
      </c>
      <c r="C190" s="118" t="s">
        <v>1</v>
      </c>
      <c r="D190" s="118" t="s">
        <v>15</v>
      </c>
      <c r="E190" s="120" t="s">
        <v>8</v>
      </c>
      <c r="F190" s="120"/>
      <c r="G190" s="120"/>
      <c r="H190" s="118" t="s">
        <v>2</v>
      </c>
    </row>
    <row r="191" spans="1:8" s="4" customFormat="1">
      <c r="A191" s="117"/>
      <c r="B191" s="119"/>
      <c r="C191" s="119"/>
      <c r="D191" s="119"/>
      <c r="E191" s="3" t="s">
        <v>9</v>
      </c>
      <c r="F191" s="3" t="s">
        <v>10</v>
      </c>
      <c r="G191" s="3" t="s">
        <v>11</v>
      </c>
      <c r="H191" s="119"/>
    </row>
    <row r="192" spans="1:8">
      <c r="A192" s="1"/>
      <c r="B192" s="1" t="s">
        <v>19</v>
      </c>
      <c r="C192" s="1" t="s">
        <v>70</v>
      </c>
      <c r="D192" s="1">
        <v>1</v>
      </c>
      <c r="E192" s="1">
        <v>4</v>
      </c>
      <c r="F192" s="1">
        <v>9.5</v>
      </c>
      <c r="G192" s="1"/>
      <c r="H192" s="23">
        <f>F192*E192*D192</f>
        <v>38</v>
      </c>
    </row>
    <row r="193" spans="1:8">
      <c r="A193" s="1"/>
      <c r="B193" s="1" t="s">
        <v>93</v>
      </c>
      <c r="C193" s="1" t="s">
        <v>70</v>
      </c>
      <c r="D193" s="1">
        <v>2</v>
      </c>
      <c r="E193" s="1">
        <v>6</v>
      </c>
      <c r="F193" s="1">
        <v>6.5</v>
      </c>
      <c r="G193" s="1"/>
      <c r="H193" s="23">
        <f t="shared" ref="H193:H194" si="12">F193*E193*D193</f>
        <v>78</v>
      </c>
    </row>
    <row r="194" spans="1:8">
      <c r="A194" s="1"/>
      <c r="B194" s="1" t="s">
        <v>94</v>
      </c>
      <c r="C194" s="1" t="s">
        <v>70</v>
      </c>
      <c r="D194" s="1">
        <v>2</v>
      </c>
      <c r="E194" s="1">
        <v>3</v>
      </c>
      <c r="F194" s="1">
        <v>6.5</v>
      </c>
      <c r="G194" s="1"/>
      <c r="H194" s="23">
        <f t="shared" si="12"/>
        <v>39</v>
      </c>
    </row>
    <row r="195" spans="1:8">
      <c r="A195" s="1"/>
      <c r="B195" s="1"/>
      <c r="C195" s="121" t="s">
        <v>58</v>
      </c>
      <c r="D195" s="122"/>
      <c r="E195" s="122"/>
      <c r="F195" s="122"/>
      <c r="G195" s="123"/>
      <c r="H195" s="23">
        <f>SUM(H192:H194)</f>
        <v>155</v>
      </c>
    </row>
    <row r="196" spans="1:8">
      <c r="A196" s="1"/>
      <c r="B196" s="1"/>
      <c r="C196" s="121" t="s">
        <v>59</v>
      </c>
      <c r="D196" s="122"/>
      <c r="E196" s="122"/>
      <c r="F196" s="122"/>
      <c r="G196" s="123"/>
      <c r="H196" s="23">
        <f>H195/10.75</f>
        <v>14.418604651162791</v>
      </c>
    </row>
    <row r="197" spans="1:8">
      <c r="A197" s="1"/>
      <c r="B197" s="7"/>
      <c r="C197" s="122" t="s">
        <v>84</v>
      </c>
      <c r="D197" s="122"/>
      <c r="E197" s="122"/>
      <c r="F197" s="122"/>
      <c r="G197" s="122"/>
      <c r="H197" s="35">
        <f>H196*1.1</f>
        <v>15.860465116279071</v>
      </c>
    </row>
    <row r="198" spans="1:8" ht="117" customHeight="1">
      <c r="A198" s="2" t="s">
        <v>13</v>
      </c>
      <c r="B198" s="113" t="str">
        <f>REH!B41</f>
        <v>Providing and Fixing steel grating on windows comprising of ¾” MS square bars of 4"c/c penetrated through punched holes of 3 no Ms flat 2”x3/8” duly welded wiith 2”x2”x3/8" angle iron frame i/c three coat painting complete in all respect as approved by the Engineer incharge</v>
      </c>
      <c r="C198" s="114"/>
      <c r="D198" s="114"/>
      <c r="E198" s="114"/>
      <c r="F198" s="114"/>
      <c r="G198" s="114"/>
      <c r="H198" s="115"/>
    </row>
    <row r="199" spans="1:8" s="4" customFormat="1">
      <c r="A199" s="116" t="s">
        <v>7</v>
      </c>
      <c r="B199" s="118" t="s">
        <v>0</v>
      </c>
      <c r="C199" s="118" t="s">
        <v>1</v>
      </c>
      <c r="D199" s="118" t="s">
        <v>15</v>
      </c>
      <c r="E199" s="120" t="s">
        <v>8</v>
      </c>
      <c r="F199" s="120"/>
      <c r="G199" s="120"/>
      <c r="H199" s="118" t="s">
        <v>2</v>
      </c>
    </row>
    <row r="200" spans="1:8" s="4" customFormat="1">
      <c r="A200" s="117"/>
      <c r="B200" s="119"/>
      <c r="C200" s="119"/>
      <c r="D200" s="119"/>
      <c r="E200" s="3" t="s">
        <v>9</v>
      </c>
      <c r="F200" s="3" t="s">
        <v>10</v>
      </c>
      <c r="G200" s="3" t="s">
        <v>11</v>
      </c>
      <c r="H200" s="119"/>
    </row>
    <row r="201" spans="1:8">
      <c r="A201" s="1"/>
      <c r="B201" s="1" t="s">
        <v>93</v>
      </c>
      <c r="C201" s="1" t="s">
        <v>70</v>
      </c>
      <c r="D201" s="1">
        <v>2</v>
      </c>
      <c r="E201" s="1">
        <v>6</v>
      </c>
      <c r="F201" s="1">
        <v>6.5</v>
      </c>
      <c r="G201" s="1"/>
      <c r="H201" s="23">
        <f t="shared" ref="H201:H202" si="13">F201*E201*D201</f>
        <v>78</v>
      </c>
    </row>
    <row r="202" spans="1:8">
      <c r="A202" s="1"/>
      <c r="B202" s="1" t="s">
        <v>94</v>
      </c>
      <c r="C202" s="1" t="s">
        <v>70</v>
      </c>
      <c r="D202" s="1">
        <v>2</v>
      </c>
      <c r="E202" s="1">
        <v>3</v>
      </c>
      <c r="F202" s="1">
        <v>6.5</v>
      </c>
      <c r="G202" s="1"/>
      <c r="H202" s="23">
        <f t="shared" si="13"/>
        <v>39</v>
      </c>
    </row>
    <row r="203" spans="1:8">
      <c r="A203" s="1"/>
      <c r="B203" s="1"/>
      <c r="C203" s="121" t="s">
        <v>58</v>
      </c>
      <c r="D203" s="122"/>
      <c r="E203" s="122"/>
      <c r="F203" s="122"/>
      <c r="G203" s="123"/>
      <c r="H203" s="23">
        <f>SUM(H201:H202)</f>
        <v>117</v>
      </c>
    </row>
    <row r="204" spans="1:8">
      <c r="A204" s="1"/>
      <c r="B204" s="1"/>
      <c r="C204" s="121" t="s">
        <v>59</v>
      </c>
      <c r="D204" s="122"/>
      <c r="E204" s="122"/>
      <c r="F204" s="122"/>
      <c r="G204" s="123"/>
      <c r="H204" s="23">
        <f>H203/10.75</f>
        <v>10.883720930232558</v>
      </c>
    </row>
    <row r="205" spans="1:8">
      <c r="A205" s="1"/>
      <c r="B205" s="7"/>
      <c r="C205" s="122" t="s">
        <v>84</v>
      </c>
      <c r="D205" s="122"/>
      <c r="E205" s="122"/>
      <c r="F205" s="122"/>
      <c r="G205" s="122"/>
      <c r="H205" s="35">
        <f>H204*1.1</f>
        <v>11.972093023255814</v>
      </c>
    </row>
    <row r="206" spans="1:8" ht="117" customHeight="1">
      <c r="A206" s="2" t="s">
        <v>13</v>
      </c>
      <c r="B206" s="113" t="str">
        <f>REH!B40</f>
        <v>Providing and fixing steel windows with openable glazed panels, using beam section for frame 1½"x1"x5/8"x1/8" (40x25x16x3 mm), Z-section for leaves ¾"x1"x¾"x1/8" (20x25x20x3 mm), T-section sashes 1"x1"x1/8" (25x25x3 mm), glass panes, wooden screed for glazing embedded over a thin layer of putty duly screwed with leaves, brassfittings, holdfast, duly painted, complete in all respects,including all cost of material and labour, etc. as perapproved design and as directed by theEngineer-in-charge:-v) glass pane 5 mm thick</v>
      </c>
      <c r="C206" s="114"/>
      <c r="D206" s="114"/>
      <c r="E206" s="114"/>
      <c r="F206" s="114"/>
      <c r="G206" s="114"/>
      <c r="H206" s="115"/>
    </row>
    <row r="207" spans="1:8" s="4" customFormat="1">
      <c r="A207" s="116" t="s">
        <v>7</v>
      </c>
      <c r="B207" s="118" t="s">
        <v>0</v>
      </c>
      <c r="C207" s="118" t="s">
        <v>1</v>
      </c>
      <c r="D207" s="118" t="s">
        <v>15</v>
      </c>
      <c r="E207" s="120" t="s">
        <v>8</v>
      </c>
      <c r="F207" s="120"/>
      <c r="G207" s="120"/>
      <c r="H207" s="118" t="s">
        <v>2</v>
      </c>
    </row>
    <row r="208" spans="1:8" s="4" customFormat="1">
      <c r="A208" s="117"/>
      <c r="B208" s="119"/>
      <c r="C208" s="119"/>
      <c r="D208" s="119"/>
      <c r="E208" s="3" t="s">
        <v>9</v>
      </c>
      <c r="F208" s="3" t="s">
        <v>10</v>
      </c>
      <c r="G208" s="3" t="s">
        <v>11</v>
      </c>
      <c r="H208" s="119"/>
    </row>
    <row r="209" spans="1:8">
      <c r="A209" s="1"/>
      <c r="B209" s="1" t="s">
        <v>93</v>
      </c>
      <c r="C209" s="1" t="s">
        <v>70</v>
      </c>
      <c r="D209" s="1">
        <v>2</v>
      </c>
      <c r="E209" s="1">
        <v>6</v>
      </c>
      <c r="F209" s="1">
        <v>6.5</v>
      </c>
      <c r="G209" s="1"/>
      <c r="H209" s="23">
        <f t="shared" ref="H209:H210" si="14">F209*E209*D209</f>
        <v>78</v>
      </c>
    </row>
    <row r="210" spans="1:8">
      <c r="A210" s="1"/>
      <c r="B210" s="1" t="s">
        <v>94</v>
      </c>
      <c r="C210" s="1" t="s">
        <v>70</v>
      </c>
      <c r="D210" s="1">
        <v>2</v>
      </c>
      <c r="E210" s="1">
        <v>3</v>
      </c>
      <c r="F210" s="1">
        <v>6.5</v>
      </c>
      <c r="G210" s="1"/>
      <c r="H210" s="23">
        <f t="shared" si="14"/>
        <v>39</v>
      </c>
    </row>
    <row r="211" spans="1:8">
      <c r="A211" s="1"/>
      <c r="B211" s="1"/>
      <c r="C211" s="121" t="s">
        <v>58</v>
      </c>
      <c r="D211" s="122"/>
      <c r="E211" s="122"/>
      <c r="F211" s="122"/>
      <c r="G211" s="123"/>
      <c r="H211" s="23">
        <f>SUM(H209:H210)</f>
        <v>117</v>
      </c>
    </row>
    <row r="212" spans="1:8">
      <c r="A212" s="1"/>
      <c r="B212" s="1"/>
      <c r="C212" s="121" t="s">
        <v>59</v>
      </c>
      <c r="D212" s="122"/>
      <c r="E212" s="122"/>
      <c r="F212" s="122"/>
      <c r="G212" s="123"/>
      <c r="H212" s="23">
        <f>H211/10.75</f>
        <v>10.883720930232558</v>
      </c>
    </row>
    <row r="213" spans="1:8">
      <c r="A213" s="1"/>
      <c r="B213" s="7"/>
      <c r="C213" s="122" t="s">
        <v>84</v>
      </c>
      <c r="D213" s="122"/>
      <c r="E213" s="122"/>
      <c r="F213" s="122"/>
      <c r="G213" s="122"/>
      <c r="H213" s="35">
        <f>H212*1.1</f>
        <v>11.972093023255814</v>
      </c>
    </row>
    <row r="214" spans="1:8" ht="117" customHeight="1">
      <c r="A214" s="2" t="s">
        <v>13</v>
      </c>
      <c r="B214" s="113" t="str">
        <f>'civil works (2)'!B46</f>
        <v>Providing and fixing 1-1/2" thick G.I sheet forged door comprising of G.I pressed double skin pannelled sheet of 22 SWG in specified width of rails, Styles and panels pressed on both sides of fillet (Honey Comb paper), dully fixed in chowkat with Archtrative on one side, with heavy duty 4 No. steel hinges i/c M.S Tower bolt 9" long, M.S Sliding bolt 12" long, Rowel bolt for Hold Fasts, duly powder coated paint and punching of required holes as approved and directed by the Engineer Incharge</v>
      </c>
      <c r="C214" s="114"/>
      <c r="D214" s="114"/>
      <c r="E214" s="114"/>
      <c r="F214" s="114"/>
      <c r="G214" s="114"/>
      <c r="H214" s="115"/>
    </row>
    <row r="215" spans="1:8" s="4" customFormat="1">
      <c r="A215" s="116" t="s">
        <v>7</v>
      </c>
      <c r="B215" s="118" t="s">
        <v>0</v>
      </c>
      <c r="C215" s="118" t="s">
        <v>1</v>
      </c>
      <c r="D215" s="118" t="s">
        <v>15</v>
      </c>
      <c r="E215" s="120" t="s">
        <v>8</v>
      </c>
      <c r="F215" s="120"/>
      <c r="G215" s="120"/>
      <c r="H215" s="118" t="s">
        <v>2</v>
      </c>
    </row>
    <row r="216" spans="1:8" s="4" customFormat="1">
      <c r="A216" s="117"/>
      <c r="B216" s="119"/>
      <c r="C216" s="119"/>
      <c r="D216" s="119"/>
      <c r="E216" s="3" t="s">
        <v>9</v>
      </c>
      <c r="F216" s="3" t="s">
        <v>10</v>
      </c>
      <c r="G216" s="3" t="s">
        <v>11</v>
      </c>
      <c r="H216" s="119"/>
    </row>
    <row r="217" spans="1:8">
      <c r="A217" s="1"/>
      <c r="B217" s="1" t="s">
        <v>19</v>
      </c>
      <c r="C217" s="1" t="s">
        <v>70</v>
      </c>
      <c r="D217" s="1">
        <v>1</v>
      </c>
      <c r="E217" s="1">
        <v>2.5</v>
      </c>
      <c r="F217" s="1">
        <v>9.5</v>
      </c>
      <c r="G217" s="1"/>
      <c r="H217" s="23">
        <f>F217*E217*D217</f>
        <v>23.75</v>
      </c>
    </row>
    <row r="218" spans="1:8">
      <c r="A218" s="1"/>
      <c r="B218" s="1"/>
      <c r="C218" s="121" t="s">
        <v>58</v>
      </c>
      <c r="D218" s="122"/>
      <c r="E218" s="122"/>
      <c r="F218" s="122"/>
      <c r="G218" s="123"/>
      <c r="H218" s="23">
        <f>SUM(H217:H217)</f>
        <v>23.75</v>
      </c>
    </row>
    <row r="219" spans="1:8">
      <c r="A219" s="1"/>
      <c r="B219" s="1"/>
      <c r="C219" s="121" t="s">
        <v>59</v>
      </c>
      <c r="D219" s="122"/>
      <c r="E219" s="122"/>
      <c r="F219" s="122"/>
      <c r="G219" s="123"/>
      <c r="H219" s="23">
        <f>H218/10.75</f>
        <v>2.2093023255813953</v>
      </c>
    </row>
    <row r="220" spans="1:8">
      <c r="A220" s="1"/>
      <c r="B220" s="7"/>
      <c r="C220" s="122" t="s">
        <v>84</v>
      </c>
      <c r="D220" s="122"/>
      <c r="E220" s="122"/>
      <c r="F220" s="122"/>
      <c r="G220" s="122"/>
      <c r="H220" s="35">
        <f>H219*1.1</f>
        <v>2.4302325581395352</v>
      </c>
    </row>
  </sheetData>
  <mergeCells count="269">
    <mergeCell ref="C218:G218"/>
    <mergeCell ref="C219:G219"/>
    <mergeCell ref="C220:G220"/>
    <mergeCell ref="A3:H3"/>
    <mergeCell ref="A1:H1"/>
    <mergeCell ref="A2:H2"/>
    <mergeCell ref="C211:G211"/>
    <mergeCell ref="C212:G212"/>
    <mergeCell ref="C213:G213"/>
    <mergeCell ref="B214:H214"/>
    <mergeCell ref="A215:A216"/>
    <mergeCell ref="B215:B216"/>
    <mergeCell ref="C215:C216"/>
    <mergeCell ref="D215:D216"/>
    <mergeCell ref="E215:G215"/>
    <mergeCell ref="H215:H216"/>
    <mergeCell ref="C203:G203"/>
    <mergeCell ref="C204:G204"/>
    <mergeCell ref="C205:G205"/>
    <mergeCell ref="B206:H206"/>
    <mergeCell ref="A207:A208"/>
    <mergeCell ref="B207:B208"/>
    <mergeCell ref="C207:C208"/>
    <mergeCell ref="D207:D208"/>
    <mergeCell ref="E207:G207"/>
    <mergeCell ref="H207:H208"/>
    <mergeCell ref="C195:G195"/>
    <mergeCell ref="C196:G196"/>
    <mergeCell ref="C197:G197"/>
    <mergeCell ref="B198:H198"/>
    <mergeCell ref="A199:A200"/>
    <mergeCell ref="B199:B200"/>
    <mergeCell ref="C199:C200"/>
    <mergeCell ref="D199:D200"/>
    <mergeCell ref="E199:G199"/>
    <mergeCell ref="H199:H200"/>
    <mergeCell ref="C186:G186"/>
    <mergeCell ref="C187:G187"/>
    <mergeCell ref="C188:G188"/>
    <mergeCell ref="B189:H189"/>
    <mergeCell ref="A190:A191"/>
    <mergeCell ref="B190:B191"/>
    <mergeCell ref="C190:C191"/>
    <mergeCell ref="D190:D191"/>
    <mergeCell ref="E190:G190"/>
    <mergeCell ref="H190:H191"/>
    <mergeCell ref="C172:G172"/>
    <mergeCell ref="C173:G173"/>
    <mergeCell ref="C174:G174"/>
    <mergeCell ref="B182:H182"/>
    <mergeCell ref="A183:A184"/>
    <mergeCell ref="B183:B184"/>
    <mergeCell ref="C183:C184"/>
    <mergeCell ref="D183:D184"/>
    <mergeCell ref="E183:G183"/>
    <mergeCell ref="H183:H184"/>
    <mergeCell ref="C179:G179"/>
    <mergeCell ref="C180:G180"/>
    <mergeCell ref="C181:G181"/>
    <mergeCell ref="C165:G165"/>
    <mergeCell ref="C166:G166"/>
    <mergeCell ref="C167:G167"/>
    <mergeCell ref="B168:H168"/>
    <mergeCell ref="A169:A170"/>
    <mergeCell ref="B169:B170"/>
    <mergeCell ref="C169:C170"/>
    <mergeCell ref="D169:D170"/>
    <mergeCell ref="E169:G169"/>
    <mergeCell ref="H169:H170"/>
    <mergeCell ref="B157:F158"/>
    <mergeCell ref="C159:G159"/>
    <mergeCell ref="B160:H160"/>
    <mergeCell ref="A161:A162"/>
    <mergeCell ref="B161:B162"/>
    <mergeCell ref="C161:C162"/>
    <mergeCell ref="D161:D162"/>
    <mergeCell ref="E161:G161"/>
    <mergeCell ref="H161:H162"/>
    <mergeCell ref="B149:F150"/>
    <mergeCell ref="C151:G151"/>
    <mergeCell ref="B152:H152"/>
    <mergeCell ref="A153:A154"/>
    <mergeCell ref="B153:B154"/>
    <mergeCell ref="C153:C154"/>
    <mergeCell ref="D153:D154"/>
    <mergeCell ref="E153:G153"/>
    <mergeCell ref="H153:H154"/>
    <mergeCell ref="C141:G141"/>
    <mergeCell ref="C142:G142"/>
    <mergeCell ref="C143:G143"/>
    <mergeCell ref="B144:H144"/>
    <mergeCell ref="A145:A146"/>
    <mergeCell ref="B145:B146"/>
    <mergeCell ref="C145:C146"/>
    <mergeCell ref="D145:D146"/>
    <mergeCell ref="E145:G145"/>
    <mergeCell ref="H145:H146"/>
    <mergeCell ref="C132:G132"/>
    <mergeCell ref="C133:G133"/>
    <mergeCell ref="C134:G134"/>
    <mergeCell ref="B135:H135"/>
    <mergeCell ref="A136:A137"/>
    <mergeCell ref="B136:B137"/>
    <mergeCell ref="C136:C137"/>
    <mergeCell ref="D136:D137"/>
    <mergeCell ref="E136:G136"/>
    <mergeCell ref="H136:H137"/>
    <mergeCell ref="C125:G125"/>
    <mergeCell ref="C126:G126"/>
    <mergeCell ref="C127:G127"/>
    <mergeCell ref="B128:H128"/>
    <mergeCell ref="A129:A130"/>
    <mergeCell ref="B129:B130"/>
    <mergeCell ref="C129:C130"/>
    <mergeCell ref="D129:D130"/>
    <mergeCell ref="E129:G129"/>
    <mergeCell ref="H129:H130"/>
    <mergeCell ref="C117:G117"/>
    <mergeCell ref="C118:G118"/>
    <mergeCell ref="C119:G119"/>
    <mergeCell ref="B120:H120"/>
    <mergeCell ref="A121:A122"/>
    <mergeCell ref="B121:B122"/>
    <mergeCell ref="C121:C122"/>
    <mergeCell ref="D121:D122"/>
    <mergeCell ref="E121:G121"/>
    <mergeCell ref="H121:H122"/>
    <mergeCell ref="C110:G110"/>
    <mergeCell ref="C111:G111"/>
    <mergeCell ref="C112:G112"/>
    <mergeCell ref="B113:H113"/>
    <mergeCell ref="A114:A115"/>
    <mergeCell ref="B114:B115"/>
    <mergeCell ref="C114:C115"/>
    <mergeCell ref="D114:D115"/>
    <mergeCell ref="E114:G114"/>
    <mergeCell ref="H114:H115"/>
    <mergeCell ref="B102:F103"/>
    <mergeCell ref="C104:G104"/>
    <mergeCell ref="B105:H105"/>
    <mergeCell ref="A106:A107"/>
    <mergeCell ref="B106:B107"/>
    <mergeCell ref="C106:C107"/>
    <mergeCell ref="D106:D107"/>
    <mergeCell ref="E106:G106"/>
    <mergeCell ref="H106:H107"/>
    <mergeCell ref="B89:F90"/>
    <mergeCell ref="C91:G91"/>
    <mergeCell ref="B93:H93"/>
    <mergeCell ref="A94:A95"/>
    <mergeCell ref="B94:B95"/>
    <mergeCell ref="C94:C95"/>
    <mergeCell ref="D94:D95"/>
    <mergeCell ref="E94:G94"/>
    <mergeCell ref="H94:H95"/>
    <mergeCell ref="C81:G81"/>
    <mergeCell ref="C82:G82"/>
    <mergeCell ref="C83:G83"/>
    <mergeCell ref="B84:H84"/>
    <mergeCell ref="A85:A86"/>
    <mergeCell ref="B85:B86"/>
    <mergeCell ref="C85:C86"/>
    <mergeCell ref="D85:D86"/>
    <mergeCell ref="E85:G85"/>
    <mergeCell ref="H85:H86"/>
    <mergeCell ref="C70:G70"/>
    <mergeCell ref="C71:G71"/>
    <mergeCell ref="C72:G72"/>
    <mergeCell ref="B73:H73"/>
    <mergeCell ref="A74:A75"/>
    <mergeCell ref="B74:B75"/>
    <mergeCell ref="C74:C75"/>
    <mergeCell ref="D74:D75"/>
    <mergeCell ref="E74:G74"/>
    <mergeCell ref="H74:H75"/>
    <mergeCell ref="C62:G62"/>
    <mergeCell ref="C63:G63"/>
    <mergeCell ref="C64:G64"/>
    <mergeCell ref="B65:H65"/>
    <mergeCell ref="A66:A67"/>
    <mergeCell ref="B66:B67"/>
    <mergeCell ref="C66:C67"/>
    <mergeCell ref="D66:D67"/>
    <mergeCell ref="E66:G66"/>
    <mergeCell ref="H66:H67"/>
    <mergeCell ref="A59:A60"/>
    <mergeCell ref="B59:B60"/>
    <mergeCell ref="C59:C60"/>
    <mergeCell ref="D59:D60"/>
    <mergeCell ref="E59:G59"/>
    <mergeCell ref="H59:H60"/>
    <mergeCell ref="B58:H58"/>
    <mergeCell ref="E55:G55"/>
    <mergeCell ref="C56:G56"/>
    <mergeCell ref="C57:G57"/>
    <mergeCell ref="C49:G49"/>
    <mergeCell ref="C50:G50"/>
    <mergeCell ref="C51:G51"/>
    <mergeCell ref="B52:H52"/>
    <mergeCell ref="A53:A54"/>
    <mergeCell ref="B53:B54"/>
    <mergeCell ref="C53:C54"/>
    <mergeCell ref="D53:D54"/>
    <mergeCell ref="E53:G53"/>
    <mergeCell ref="H53:H54"/>
    <mergeCell ref="C41:G41"/>
    <mergeCell ref="C42:G42"/>
    <mergeCell ref="C43:G43"/>
    <mergeCell ref="B44:H44"/>
    <mergeCell ref="A45:A46"/>
    <mergeCell ref="B45:B46"/>
    <mergeCell ref="C45:C46"/>
    <mergeCell ref="D45:D46"/>
    <mergeCell ref="E45:G45"/>
    <mergeCell ref="H45:H46"/>
    <mergeCell ref="C34:G34"/>
    <mergeCell ref="C35:G35"/>
    <mergeCell ref="C36:G36"/>
    <mergeCell ref="B37:H37"/>
    <mergeCell ref="A38:A39"/>
    <mergeCell ref="B38:B39"/>
    <mergeCell ref="C38:C39"/>
    <mergeCell ref="D38:D39"/>
    <mergeCell ref="E38:G38"/>
    <mergeCell ref="H38:H39"/>
    <mergeCell ref="C26:G26"/>
    <mergeCell ref="C27:G27"/>
    <mergeCell ref="C28:G28"/>
    <mergeCell ref="B29:H29"/>
    <mergeCell ref="A30:A31"/>
    <mergeCell ref="B30:B31"/>
    <mergeCell ref="C30:C31"/>
    <mergeCell ref="D30:D31"/>
    <mergeCell ref="E30:G30"/>
    <mergeCell ref="H30:H31"/>
    <mergeCell ref="C18:G18"/>
    <mergeCell ref="C19:G19"/>
    <mergeCell ref="C20:G20"/>
    <mergeCell ref="B21:H21"/>
    <mergeCell ref="A22:A23"/>
    <mergeCell ref="B22:B23"/>
    <mergeCell ref="C22:C23"/>
    <mergeCell ref="D22:D23"/>
    <mergeCell ref="E22:G22"/>
    <mergeCell ref="H22:H23"/>
    <mergeCell ref="B4:H4"/>
    <mergeCell ref="A5:A6"/>
    <mergeCell ref="B5:B6"/>
    <mergeCell ref="C5:C6"/>
    <mergeCell ref="D5:D6"/>
    <mergeCell ref="E5:G5"/>
    <mergeCell ref="H5:H6"/>
    <mergeCell ref="B175:H175"/>
    <mergeCell ref="A176:A177"/>
    <mergeCell ref="B176:B177"/>
    <mergeCell ref="C176:C177"/>
    <mergeCell ref="D176:D177"/>
    <mergeCell ref="E176:G176"/>
    <mergeCell ref="H176:H177"/>
    <mergeCell ref="C10:G10"/>
    <mergeCell ref="C11:G11"/>
    <mergeCell ref="C12:G12"/>
    <mergeCell ref="B13:H13"/>
    <mergeCell ref="A14:A15"/>
    <mergeCell ref="B14:B15"/>
    <mergeCell ref="C14:C15"/>
    <mergeCell ref="D14:D15"/>
    <mergeCell ref="E14:G14"/>
    <mergeCell ref="H14:H1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6443843B5861E408EEBE8DAF7094C00" ma:contentTypeVersion="17" ma:contentTypeDescription="Create a new document." ma:contentTypeScope="" ma:versionID="e3485bb9d395979b7955c7df137f3aad">
  <xsd:schema xmlns:xsd="http://www.w3.org/2001/XMLSchema" xmlns:xs="http://www.w3.org/2001/XMLSchema" xmlns:p="http://schemas.microsoft.com/office/2006/metadata/properties" xmlns:ns2="8666466e-beb8-4e2d-826c-1bba6240c813" xmlns:ns3="a6b813c1-7131-41ab-b90a-6d0c564a69b7" targetNamespace="http://schemas.microsoft.com/office/2006/metadata/properties" ma:root="true" ma:fieldsID="8839ac1b286f75cde1b5dbf7979a254f" ns2:_="" ns3:_="">
    <xsd:import namespace="8666466e-beb8-4e2d-826c-1bba6240c813"/>
    <xsd:import namespace="a6b813c1-7131-41ab-b90a-6d0c564a69b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666466e-beb8-4e2d-826c-1bba6240c81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5f3f4cc-79b9-4d17-b8fa-dd7577b1fbe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6b813c1-7131-41ab-b90a-6d0c564a69b7"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83101062-dd10-4429-9bd2-aacc1deb6b0f}" ma:internalName="TaxCatchAll" ma:showField="CatchAllData" ma:web="a6b813c1-7131-41ab-b90a-6d0c564a69b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666466e-beb8-4e2d-826c-1bba6240c813">
      <Terms xmlns="http://schemas.microsoft.com/office/infopath/2007/PartnerControls"/>
    </lcf76f155ced4ddcb4097134ff3c332f>
    <TaxCatchAll xmlns="a6b813c1-7131-41ab-b90a-6d0c564a69b7" xsi:nil="true"/>
    <SharedWithUsers xmlns="a6b813c1-7131-41ab-b90a-6d0c564a69b7">
      <UserInfo>
        <DisplayName/>
        <AccountId xsi:nil="true"/>
        <AccountType/>
      </UserInfo>
    </SharedWithUsers>
    <MediaLengthInSeconds xmlns="8666466e-beb8-4e2d-826c-1bba6240c813" xsi:nil="true"/>
  </documentManagement>
</p:properties>
</file>

<file path=customXml/itemProps1.xml><?xml version="1.0" encoding="utf-8"?>
<ds:datastoreItem xmlns:ds="http://schemas.openxmlformats.org/officeDocument/2006/customXml" ds:itemID="{A75D85F8-A156-410E-9C39-DF9A68F47159}"/>
</file>

<file path=customXml/itemProps2.xml><?xml version="1.0" encoding="utf-8"?>
<ds:datastoreItem xmlns:ds="http://schemas.openxmlformats.org/officeDocument/2006/customXml" ds:itemID="{90BC9820-3B59-4EBE-A2CB-8CDF45019B0B}"/>
</file>

<file path=customXml/itemProps3.xml><?xml version="1.0" encoding="utf-8"?>
<ds:datastoreItem xmlns:ds="http://schemas.openxmlformats.org/officeDocument/2006/customXml" ds:itemID="{EB4801BC-7106-4E08-9A9F-4F939B2A18A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9</vt:i4>
      </vt:variant>
    </vt:vector>
  </HeadingPairs>
  <TitlesOfParts>
    <vt:vector size="26" baseType="lpstr">
      <vt:lpstr>TitlePage</vt:lpstr>
      <vt:lpstr>Main Summary</vt:lpstr>
      <vt:lpstr>CR-CW</vt:lpstr>
      <vt:lpstr>CR-EW</vt:lpstr>
      <vt:lpstr>TB-CW</vt:lpstr>
      <vt:lpstr>TB-EL</vt:lpstr>
      <vt:lpstr>TB-PL</vt:lpstr>
      <vt:lpstr>REH</vt:lpstr>
      <vt:lpstr>m.sheet (2)</vt:lpstr>
      <vt:lpstr>electrical works</vt:lpstr>
      <vt:lpstr>m.sheet e</vt:lpstr>
      <vt:lpstr>m.sheet</vt:lpstr>
      <vt:lpstr>external dev</vt:lpstr>
      <vt:lpstr>extern m.shet</vt:lpstr>
      <vt:lpstr>civil works (2)</vt:lpstr>
      <vt:lpstr>toi plumbing</vt:lpstr>
      <vt:lpstr>toilet elect</vt:lpstr>
      <vt:lpstr>'civil works (2)'!Print_Area</vt:lpstr>
      <vt:lpstr>'CR-CW'!Print_Area</vt:lpstr>
      <vt:lpstr>'CR-EW'!Print_Area</vt:lpstr>
      <vt:lpstr>'external dev'!Print_Area</vt:lpstr>
      <vt:lpstr>REH!Print_Area</vt:lpstr>
      <vt:lpstr>'TB-CW'!Print_Area</vt:lpstr>
      <vt:lpstr>'TB-EL'!Print_Area</vt:lpstr>
      <vt:lpstr>'TB-PL'!Print_Area</vt:lpstr>
      <vt:lpstr>TitlePage!Print_Area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2006-09-16T00:00:00Z</dcterms:created>
  <dcterms:modified xsi:type="dcterms:W3CDTF">2023-11-02T09:08:38Z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0x01010026443843B5861E408EEBE8DAF7094C00</vt:lpwstr>
  </property>
  <property fmtid="{D5CDD505-2E9C-101B-9397-08002B2CF9AE}" pid="3" name="Order">
    <vt:r8>4702000</vt:r8>
  </property>
  <property fmtid="{D5CDD505-2E9C-101B-9397-08002B2CF9AE}" pid="4" name="_SourceUrl">
    <vt:lpwstr/>
  </property>
  <property fmtid="{D5CDD505-2E9C-101B-9397-08002B2CF9AE}" pid="5" name="_SharedFileIndex">
    <vt:lpwstr/>
  </property>
  <property fmtid="{D5CDD505-2E9C-101B-9397-08002B2CF9AE}" pid="6" name="ComplianceAssetId">
    <vt:lpwstr/>
  </property>
  <property fmtid="{D5CDD505-2E9C-101B-9397-08002B2CF9AE}" pid="7" name="_ExtendedDescription">
    <vt:lpwstr/>
  </property>
  <property fmtid="{D5CDD505-2E9C-101B-9397-08002B2CF9AE}" pid="8" name="TriggerFlowInfo">
    <vt:lpwstr/>
  </property>
  <property fmtid="{D5CDD505-2E9C-101B-9397-08002B2CF9AE}" pid="9" name="MediaServiceImageTags">
    <vt:lpwstr/>
  </property>
</Properties>
</file>